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25" windowWidth="15480" windowHeight="8955" tabRatio="889" activeTab="2"/>
  </bookViews>
  <sheets>
    <sheet name="opći dio" sheetId="1" r:id="rId1"/>
    <sheet name="plan prihoda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<sst xmlns="http://schemas.openxmlformats.org/spreadsheetml/2006/main" count="499" uniqueCount="203">
  <si>
    <t xml:space="preserve">Donacije </t>
  </si>
  <si>
    <t>u kunama</t>
  </si>
  <si>
    <t>Ukupno (po izvorima)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</si>
  <si>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</si>
  <si>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</si>
  <si>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</si>
  <si>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</si>
  <si>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</si>
  <si>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</si>
  <si>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</si>
  <si>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Naziv računa</t>
  </si>
  <si>
    <t>Ostali rashodi za zaposlene</t>
  </si>
  <si>
    <t>Materijalni rashodi</t>
  </si>
  <si>
    <t>Sitni inventar i auto gume</t>
  </si>
  <si>
    <t>Komunalne usluge</t>
  </si>
  <si>
    <t>Zakupnine i najamnine</t>
  </si>
  <si>
    <t>Računalne usluge</t>
  </si>
  <si>
    <t>Ostale usluge</t>
  </si>
  <si>
    <t>Financijski rashodi</t>
  </si>
  <si>
    <t>Uredska oprema i namještaj</t>
  </si>
  <si>
    <t>Komunikacijska oprema</t>
  </si>
  <si>
    <t>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</si>
  <si>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</si>
  <si>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</si>
  <si>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</si>
  <si>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</si>
  <si>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</si>
  <si>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Rashodi za nabavu proizvedene dugotrajne imovine</t>
  </si>
  <si>
    <t>Plaće (bruto)</t>
  </si>
  <si>
    <t>KORISNIK PRORAČUNA- OŠ:</t>
  </si>
  <si>
    <t>Račun rashoda /izdatka</t>
  </si>
  <si>
    <t>DRŽAVNI PRORAČUN</t>
  </si>
  <si>
    <t>Prihodi od prodaje ili zamjene nefinan.imovine i nakn.s naslova osiguranja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</si>
  <si>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</si>
  <si>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</si>
  <si>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</si>
  <si>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</si>
  <si>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</si>
  <si>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</si>
  <si>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</si>
  <si>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</si>
  <si>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</si>
  <si>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</si>
  <si>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 xml:space="preserve">Službena putovanja </t>
  </si>
  <si>
    <t>Stručno usavršavanje zaposlenika</t>
  </si>
  <si>
    <t>Ured.materijal i ostali mat. rash.</t>
  </si>
  <si>
    <t>Materijal i sirovine</t>
  </si>
  <si>
    <t>Električna energija</t>
  </si>
  <si>
    <t>Usluge telefona, pošte i prijevoza</t>
  </si>
  <si>
    <t>Usluge tekućeg i invest.održavanja</t>
  </si>
  <si>
    <t>Usluge promidžbe i informiranja</t>
  </si>
  <si>
    <t>Zdravstvene i veterinarske usluge</t>
  </si>
  <si>
    <t>Intelektualne i osobne usluge</t>
  </si>
  <si>
    <t>Bankarske usluge i usluge platnog prometa</t>
  </si>
  <si>
    <t>Zatezne kamate</t>
  </si>
  <si>
    <t>Rečunala i računalna oprema</t>
  </si>
  <si>
    <t>Uredski namještaj</t>
  </si>
  <si>
    <t>Ostala uredska oprema</t>
  </si>
  <si>
    <t>Radio i TV prijemnici</t>
  </si>
  <si>
    <t>Telefoni i ostali komunikacijski uređaji</t>
  </si>
  <si>
    <t>Telefonske centrale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</si>
  <si>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</si>
  <si>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</si>
  <si>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</si>
  <si>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</si>
  <si>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</t>
  </si>
  <si>
    <t>Sportska o glazbena oprema</t>
  </si>
  <si>
    <t>Sportska oprema</t>
  </si>
  <si>
    <t>Glazbeni instrumenti i oprema</t>
  </si>
  <si>
    <t>Knjige u knjižnicama</t>
  </si>
  <si>
    <t>M.P.</t>
  </si>
  <si>
    <t>Brojčana oznaka i naziv aktivnosti</t>
  </si>
  <si>
    <t>Plaće</t>
  </si>
  <si>
    <t>5.</t>
  </si>
  <si>
    <t>UKUPNO (31 + 32)</t>
  </si>
  <si>
    <t>GRADSKI PRORAČUN</t>
  </si>
  <si>
    <t xml:space="preserve">6.  </t>
  </si>
  <si>
    <t>13.</t>
  </si>
  <si>
    <t>Službena, radna i zašt.odjeća i obuća</t>
  </si>
  <si>
    <t>Energija (mot.benzin i dizel gorivo))</t>
  </si>
  <si>
    <t>Materijal i dij.za tek.i inv.održavanje</t>
  </si>
  <si>
    <t>UKUPNO (32 + 34)</t>
  </si>
  <si>
    <t>UKUPNO</t>
  </si>
  <si>
    <t>Rashodi za nabavu proiz. dugotr.imovine</t>
  </si>
  <si>
    <t>Brojčana oznaka i naziv  kapit.projekta</t>
  </si>
  <si>
    <t>UKUCATI PROCJENE NA RAZINI SKUPINE (DRUGA RAZINA)</t>
  </si>
  <si>
    <t>Knjige, umj.djela i ostale izložb.vijednosti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</si>
  <si>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</si>
  <si>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</si>
  <si>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</si>
  <si>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</si>
  <si>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</si>
  <si>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</si>
  <si>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</si>
  <si>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</si>
  <si>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</si>
  <si>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</si>
  <si>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</si>
  <si>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</si>
  <si>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</si>
  <si>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</si>
  <si>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</si>
  <si>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…</t>
  </si>
  <si>
    <t>Napomena: Obvezno upisati projekciju isključivo na drugoj razini računskog plana i po potrebi predložiti otvaranje novih aktivnosti….</t>
  </si>
  <si>
    <t>2020.</t>
  </si>
  <si>
    <t>Ukupno prihodi i primici za 2020.</t>
  </si>
  <si>
    <t>Ostale naknade troškova zaposlenima</t>
  </si>
  <si>
    <t>Motorni benzin i dizel gorivo</t>
  </si>
  <si>
    <t>Ostali materijal za proiz.energije (LOŽ ULJE)</t>
  </si>
  <si>
    <t>Usluge telefona, telefaksa</t>
  </si>
  <si>
    <t>Usluge interneta</t>
  </si>
  <si>
    <t>Poštarina</t>
  </si>
  <si>
    <t>Ostale usluge za komunikaciju i prijevoz</t>
  </si>
  <si>
    <t>Iznos /kn</t>
  </si>
  <si>
    <t xml:space="preserve">Ukupno redovna djelatnost: </t>
  </si>
  <si>
    <t>REDOVNA DJELATNOST OSNOVNIH ŠKOLA</t>
  </si>
  <si>
    <t>Doprinosi za plaće</t>
  </si>
  <si>
    <t>Naknade troškova osobama izvan radnog odnosa</t>
  </si>
  <si>
    <t>Ostali financijski rashodi</t>
  </si>
  <si>
    <t>Postrojenja i oprema</t>
  </si>
  <si>
    <t>RAVNATELJ/ICA</t>
  </si>
  <si>
    <t>UKUPAN DONOS VIŠKA / MANJKA IZ PRETHODNIH GODINA</t>
  </si>
  <si>
    <t>VIŠAK/MANJAK IZ PRETHODNIH GODINA KOJI ĆE SE POKRITI/RASPOREDITI</t>
  </si>
  <si>
    <t>Broj učenika</t>
  </si>
  <si>
    <t>Broj razrednih odjela</t>
  </si>
  <si>
    <t>Broj područnih škola</t>
  </si>
  <si>
    <t>Otočna škola</t>
  </si>
  <si>
    <t>Ukupno godišnji iznos za rashode prema opsegu djelatnosti/kn</t>
  </si>
  <si>
    <t>Program: ŠIRE JAVNE POTREBE- IZNAD MINIMALNOG STANDARDA</t>
  </si>
  <si>
    <t>PROGRAM: MINIMALNI FINANCIJSKI STANDARD-decentralizirana sredstva</t>
  </si>
  <si>
    <t>2021.</t>
  </si>
  <si>
    <t>Ukupno prihodi i primici za 2021.</t>
  </si>
  <si>
    <t>Procjena 2021</t>
  </si>
  <si>
    <t>3-1-2-1-1</t>
  </si>
  <si>
    <t>Procjena 2021.</t>
  </si>
  <si>
    <t>Knjige, …</t>
  </si>
  <si>
    <t>POMOĆNICI U NASTAVI/GRAD</t>
  </si>
  <si>
    <t>1. Rashodi prema opsegu djelatnosti*</t>
  </si>
  <si>
    <t>PRIJEDLOG FINANCIJSKOG PLANA PRORAČUNSKOG KORISNIKA  ZA 2020. TE PROJEKCIJA ZA 2021 I 2022.GODINU</t>
  </si>
  <si>
    <t>UNIJETI PROCJENE ZA 2021. I 2022. NA RAZINI SKUPINE (DRUGA RAZINA)</t>
  </si>
  <si>
    <t>*OPSEG DJELATNOSTI ZA ŠK.GOD. 2019./2020.</t>
  </si>
  <si>
    <t>3. Prijevoz učenika/razina stvarnog troška</t>
  </si>
  <si>
    <t>2. Energenti /razina stvarng troška</t>
  </si>
  <si>
    <t>4. Zdravstveni pregledi/razina stvarnog troška</t>
  </si>
  <si>
    <t>3-1-2-1-4</t>
  </si>
  <si>
    <t>6.</t>
  </si>
  <si>
    <t>Aktivnost: Osnovno obrazovanje-rashodi za zaposlene iz državnog proračuna   3-1-2-1-6</t>
  </si>
  <si>
    <t>Brojčana oznaka i naziv aktivnosti: 3-1-2-2-1</t>
  </si>
  <si>
    <t xml:space="preserve">PRODUŽENI BORAVAK </t>
  </si>
  <si>
    <t>Prihodi za posebne namjene-UPLATE RODITELJA 431</t>
  </si>
  <si>
    <t>Brojčana oznaka i naziv aktivnosti: 3-1-2-2-2</t>
  </si>
  <si>
    <t>IZVANNASTAVNE I IZVANŠKOLSKE AKTIVNOSTI (uplate Županije, školski list, volonteri, klubovi mladih tehničara,…)</t>
  </si>
  <si>
    <t>Brojčana oznaka i naziv aktivnosti: 3-1-2-2-6</t>
  </si>
  <si>
    <t>Brojčana oznaka i naziv aktivnosti: 3-1-2-2-17</t>
  </si>
  <si>
    <t>Brojčana oznaka i naziv aktivnosti: 3-1-2-2-8</t>
  </si>
  <si>
    <t>Nabavka udžbenika i ostalog obrazovnog materijala</t>
  </si>
  <si>
    <t>Naknade građanima i kućanstvima</t>
  </si>
  <si>
    <t>Ostale naknade iz proračuna u naravi</t>
  </si>
  <si>
    <t>Knjige</t>
  </si>
  <si>
    <t>Plan 2020.</t>
  </si>
  <si>
    <t>Procjena 2022</t>
  </si>
  <si>
    <t>Procjena 2022.</t>
  </si>
  <si>
    <t>NABAVKA ŠKOLSKE LEKTIRE/300 kn po razrednom odjelu</t>
  </si>
  <si>
    <t>Brojčana oznaka i naziv aktivnosti: 3-1-2-2-9</t>
  </si>
  <si>
    <t>PRIJEVOZ UČENIKA</t>
  </si>
  <si>
    <t>Brojčana oznaka i naziv aktivnosti: 3-1-2-3-2</t>
  </si>
  <si>
    <t>KAPITALNA ULAGANJA U OPREMU -DEC.</t>
  </si>
  <si>
    <t>S POMOĆNIKOM MOGU BOLJE -/EU</t>
  </si>
  <si>
    <t>2022.</t>
  </si>
  <si>
    <t>Ukupno prihodi i primici za 2022.</t>
  </si>
  <si>
    <t>Prijedlog plana 
za 2020.</t>
  </si>
  <si>
    <t>Projekcija plana
za 2021.</t>
  </si>
  <si>
    <t>Projekcija plana 
za 2022.</t>
  </si>
  <si>
    <t>OSNOVNA ŠKOLA MANUŠ-SPLIT</t>
  </si>
  <si>
    <t>Dnevnice na službenom putu u zemlji</t>
  </si>
  <si>
    <t>Smještaj na službenom putu u zemlji</t>
  </si>
  <si>
    <t>Prijevoz na službenom putu u zemlji</t>
  </si>
  <si>
    <t>Uredski materijal</t>
  </si>
  <si>
    <t>Literatura</t>
  </si>
  <si>
    <t>Materijal za čišćenje</t>
  </si>
  <si>
    <t>Materijal za higijenu</t>
  </si>
  <si>
    <t>Prehrana</t>
  </si>
  <si>
    <t>Laboratorijske usluge</t>
  </si>
  <si>
    <t>Materijal i dijelovi za tekuće i investicijsko održavanje</t>
  </si>
  <si>
    <t>Službena i radna odjeća</t>
  </si>
  <si>
    <t>Sitni inventar</t>
  </si>
  <si>
    <t>Usluge tekućeg i investicijskog održavanja</t>
  </si>
  <si>
    <t>Grafičke i tiskarske usluge kopiranja,uvezivanja</t>
  </si>
  <si>
    <t>Tuzemne članarine</t>
  </si>
  <si>
    <t>Računala i računalna oprema</t>
  </si>
  <si>
    <t xml:space="preserve">Namještaj </t>
  </si>
  <si>
    <t>Radio i tv oprema</t>
  </si>
  <si>
    <t>Školski zaštitar</t>
  </si>
  <si>
    <t>Prihodi za posebne namjene-UPLATE STUDENATA 431</t>
  </si>
  <si>
    <t>Naknade za prijevoz s posla i na posao</t>
  </si>
  <si>
    <t>65-roditelji</t>
  </si>
  <si>
    <t>67-županija</t>
  </si>
  <si>
    <t>67-grad</t>
  </si>
  <si>
    <t>63-hzz</t>
  </si>
  <si>
    <t>671-grad</t>
  </si>
  <si>
    <t>671-žup</t>
  </si>
  <si>
    <t>PRIJEDLOG FINANCIJSKOG PLANA OŠ MANUŠ  ZA 2020. I                                                                                                                                                PROJEKCIJA PLANA ZA  2021. I 2022. GODINU</t>
  </si>
  <si>
    <t>knjige, umj. Djela i ostale izložbene vrijednosti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</si>
</sst>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9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7"/>
      <name val="Arial"/>
      <family val="0"/>
    </font>
    <font>
      <b/>
      <i/>
      <sz val="8"/>
      <name val="Times New Roman"/>
      <family val="1"/>
    </font>
    <font>
      <b/>
      <sz val="8"/>
      <name val="Arial"/>
      <family val="0"/>
    </font>
    <font>
      <i/>
      <sz val="8"/>
      <name val="Arial"/>
      <family val="0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b/>
      <sz val="6"/>
      <color indexed="10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5"/>
      <name val="Arial"/>
      <family val="2"/>
    </font>
    <font>
      <b/>
      <i/>
      <sz val="5"/>
      <name val="Times New Roman"/>
      <family val="1"/>
    </font>
    <font>
      <i/>
      <sz val="5"/>
      <name val="Times New Roman"/>
      <family val="1"/>
    </font>
    <font>
      <b/>
      <sz val="5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6"/>
      <name val="Times New Roman"/>
      <family val="1"/>
    </font>
    <font>
      <i/>
      <sz val="9"/>
      <name val="Times New Roman"/>
      <family val="1"/>
    </font>
    <font>
      <u val="single"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rgb="FFFF0000"/>
      <name val="Times New Roman"/>
      <family val="1"/>
    </font>
    <font>
      <b/>
      <sz val="6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20" borderId="1" applyNumberFormat="0" applyFont="0" applyAlignment="0" applyProtection="0"/>
    <xf numFmtId="0" fontId="74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5" fillId="28" borderId="2" applyNumberFormat="0" applyAlignment="0" applyProtection="0"/>
    <xf numFmtId="0" fontId="76" fillId="28" borderId="3" applyNumberFormat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84" fillId="31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4" fontId="16" fillId="33" borderId="10" xfId="0" applyNumberFormat="1" applyFont="1" applyFill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33" borderId="10" xfId="0" applyNumberFormat="1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1" fontId="11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18" fillId="35" borderId="10" xfId="0" applyNumberFormat="1" applyFont="1" applyFill="1" applyBorder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justify" wrapText="1"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27" fillId="36" borderId="10" xfId="0" applyNumberFormat="1" applyFont="1" applyFill="1" applyBorder="1" applyAlignment="1" applyProtection="1">
      <alignment wrapText="1"/>
      <protection locked="0"/>
    </xf>
    <xf numFmtId="4" fontId="27" fillId="36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" fontId="18" fillId="33" borderId="10" xfId="0" applyNumberFormat="1" applyFont="1" applyFill="1" applyBorder="1" applyAlignment="1" applyProtection="1">
      <alignment wrapText="1"/>
      <protection locked="0"/>
    </xf>
    <xf numFmtId="1" fontId="13" fillId="35" borderId="10" xfId="0" applyNumberFormat="1" applyFont="1" applyFill="1" applyBorder="1" applyAlignment="1" applyProtection="1">
      <alignment wrapText="1"/>
      <protection locked="0"/>
    </xf>
    <xf numFmtId="4" fontId="16" fillId="35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" fontId="13" fillId="35" borderId="10" xfId="0" applyNumberFormat="1" applyFont="1" applyFill="1" applyBorder="1" applyAlignment="1" applyProtection="1">
      <alignment wrapText="1"/>
      <protection locked="0"/>
    </xf>
    <xf numFmtId="1" fontId="16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6" borderId="10" xfId="0" applyNumberFormat="1" applyFont="1" applyFill="1" applyBorder="1" applyAlignment="1" applyProtection="1">
      <alignment wrapText="1"/>
      <protection locked="0"/>
    </xf>
    <xf numFmtId="4" fontId="16" fillId="36" borderId="10" xfId="0" applyNumberFormat="1" applyFont="1" applyFill="1" applyBorder="1" applyAlignment="1" applyProtection="1">
      <alignment wrapText="1"/>
      <protection locked="0"/>
    </xf>
    <xf numFmtId="4" fontId="17" fillId="0" borderId="0" xfId="0" applyNumberFormat="1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wrapText="1"/>
      <protection locked="0"/>
    </xf>
    <xf numFmtId="1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16" fillId="33" borderId="10" xfId="0" applyNumberFormat="1" applyFont="1" applyFill="1" applyBorder="1" applyAlignment="1" applyProtection="1">
      <alignment wrapText="1"/>
      <protection/>
    </xf>
    <xf numFmtId="4" fontId="12" fillId="35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2" fillId="34" borderId="10" xfId="0" applyNumberFormat="1" applyFont="1" applyFill="1" applyBorder="1" applyAlignment="1" applyProtection="1">
      <alignment wrapText="1"/>
      <protection/>
    </xf>
    <xf numFmtId="4" fontId="27" fillId="36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6" fillId="36" borderId="10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10" xfId="0" applyNumberFormat="1" applyFont="1" applyBorder="1" applyAlignment="1">
      <alignment horizontal="right"/>
    </xf>
    <xf numFmtId="0" fontId="3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37" borderId="16" xfId="0" applyNumberFormat="1" applyFont="1" applyFill="1" applyBorder="1" applyAlignment="1">
      <alignment horizontal="right" vertical="top" wrapText="1"/>
    </xf>
    <xf numFmtId="1" fontId="4" fillId="37" borderId="17" xfId="0" applyNumberFormat="1" applyFont="1" applyFill="1" applyBorder="1" applyAlignment="1">
      <alignment horizontal="left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" fontId="0" fillId="0" borderId="16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left" wrapText="1"/>
    </xf>
    <xf numFmtId="3" fontId="0" fillId="0" borderId="2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" fontId="4" fillId="0" borderId="29" xfId="0" applyNumberFormat="1" applyFont="1" applyBorder="1" applyAlignment="1">
      <alignment wrapText="1"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left" wrapText="1"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 quotePrefix="1">
      <alignment horizontal="left" vertical="center"/>
    </xf>
    <xf numFmtId="0" fontId="33" fillId="0" borderId="0" xfId="0" applyFont="1" applyBorder="1" applyAlignment="1" quotePrefix="1">
      <alignment horizontal="center" vertical="center"/>
    </xf>
    <xf numFmtId="0" fontId="33" fillId="0" borderId="0" xfId="0" applyFont="1" applyBorder="1" applyAlignment="1" quotePrefix="1">
      <alignment horizontal="left" vertical="center"/>
    </xf>
    <xf numFmtId="0" fontId="35" fillId="0" borderId="0" xfId="0" applyFont="1" applyBorder="1" applyAlignment="1" quotePrefix="1">
      <alignment horizontal="center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 quotePrefix="1">
      <alignment horizontal="left" vertical="center" wrapText="1"/>
    </xf>
    <xf numFmtId="0" fontId="35" fillId="0" borderId="0" xfId="0" applyFont="1" applyBorder="1" applyAlignment="1" quotePrefix="1">
      <alignment horizontal="left" vertical="center" wrapText="1"/>
    </xf>
    <xf numFmtId="0" fontId="34" fillId="0" borderId="0" xfId="0" applyFont="1" applyBorder="1" applyAlignment="1" quotePrefix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" fontId="16" fillId="38" borderId="10" xfId="0" applyNumberFormat="1" applyFont="1" applyFill="1" applyBorder="1" applyAlignment="1" applyProtection="1">
      <alignment wrapText="1"/>
      <protection/>
    </xf>
    <xf numFmtId="4" fontId="27" fillId="38" borderId="10" xfId="0" applyNumberFormat="1" applyFont="1" applyFill="1" applyBorder="1" applyAlignment="1" applyProtection="1">
      <alignment wrapText="1"/>
      <protection/>
    </xf>
    <xf numFmtId="3" fontId="26" fillId="27" borderId="0" xfId="0" applyNumberFormat="1" applyFont="1" applyFill="1" applyBorder="1" applyAlignment="1" applyProtection="1">
      <alignment/>
      <protection locked="0"/>
    </xf>
    <xf numFmtId="3" fontId="2" fillId="27" borderId="0" xfId="0" applyNumberFormat="1" applyFont="1" applyFill="1" applyBorder="1" applyAlignment="1" applyProtection="1" quotePrefix="1">
      <alignment horizontal="left"/>
      <protection locked="0"/>
    </xf>
    <xf numFmtId="1" fontId="13" fillId="12" borderId="10" xfId="0" applyNumberFormat="1" applyFont="1" applyFill="1" applyBorder="1" applyAlignment="1" applyProtection="1">
      <alignment wrapText="1"/>
      <protection locked="0"/>
    </xf>
    <xf numFmtId="4" fontId="16" fillId="12" borderId="10" xfId="0" applyNumberFormat="1" applyFont="1" applyFill="1" applyBorder="1" applyAlignment="1" applyProtection="1">
      <alignment wrapText="1"/>
      <protection locked="0"/>
    </xf>
    <xf numFmtId="4" fontId="12" fillId="12" borderId="10" xfId="0" applyNumberFormat="1" applyFont="1" applyFill="1" applyBorder="1" applyAlignment="1" applyProtection="1">
      <alignment wrapText="1"/>
      <protection/>
    </xf>
    <xf numFmtId="4" fontId="8" fillId="39" borderId="10" xfId="0" applyNumberFormat="1" applyFont="1" applyFill="1" applyBorder="1" applyAlignment="1" applyProtection="1">
      <alignment wrapText="1"/>
      <protection locked="0"/>
    </xf>
    <xf numFmtId="4" fontId="16" fillId="12" borderId="10" xfId="0" applyNumberFormat="1" applyFont="1" applyFill="1" applyBorder="1" applyAlignment="1" applyProtection="1">
      <alignment wrapText="1"/>
      <protection locked="0"/>
    </xf>
    <xf numFmtId="4" fontId="16" fillId="12" borderId="10" xfId="0" applyNumberFormat="1" applyFont="1" applyFill="1" applyBorder="1" applyAlignment="1" applyProtection="1">
      <alignment wrapText="1"/>
      <protection/>
    </xf>
    <xf numFmtId="4" fontId="16" fillId="4" borderId="10" xfId="0" applyNumberFormat="1" applyFont="1" applyFill="1" applyBorder="1" applyAlignment="1" applyProtection="1">
      <alignment wrapText="1"/>
      <protection locked="0"/>
    </xf>
    <xf numFmtId="4" fontId="16" fillId="4" borderId="10" xfId="0" applyNumberFormat="1" applyFont="1" applyFill="1" applyBorder="1" applyAlignment="1" applyProtection="1">
      <alignment wrapText="1"/>
      <protection/>
    </xf>
    <xf numFmtId="4" fontId="12" fillId="39" borderId="10" xfId="0" applyNumberFormat="1" applyFont="1" applyFill="1" applyBorder="1" applyAlignment="1" applyProtection="1">
      <alignment wrapText="1"/>
      <protection/>
    </xf>
    <xf numFmtId="4" fontId="9" fillId="39" borderId="10" xfId="0" applyNumberFormat="1" applyFont="1" applyFill="1" applyBorder="1" applyAlignment="1" applyProtection="1">
      <alignment wrapText="1"/>
      <protection locked="0"/>
    </xf>
    <xf numFmtId="4" fontId="20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 locked="0"/>
    </xf>
    <xf numFmtId="1" fontId="27" fillId="34" borderId="10" xfId="0" applyNumberFormat="1" applyFont="1" applyFill="1" applyBorder="1" applyAlignment="1" applyProtection="1">
      <alignment vertical="center" wrapText="1"/>
      <protection locked="0"/>
    </xf>
    <xf numFmtId="0" fontId="21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4" fontId="38" fillId="34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4" fontId="16" fillId="40" borderId="0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Border="1" applyAlignment="1" applyProtection="1">
      <alignment wrapText="1"/>
      <protection locked="0"/>
    </xf>
    <xf numFmtId="3" fontId="3" fillId="40" borderId="0" xfId="0" applyNumberFormat="1" applyFont="1" applyFill="1" applyBorder="1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vertical="top" wrapText="1"/>
      <protection locked="0"/>
    </xf>
    <xf numFmtId="0" fontId="0" fillId="40" borderId="0" xfId="0" applyFill="1" applyAlignment="1" applyProtection="1">
      <alignment vertical="top"/>
      <protection locked="0"/>
    </xf>
    <xf numFmtId="3" fontId="22" fillId="40" borderId="33" xfId="0" applyNumberFormat="1" applyFont="1" applyFill="1" applyBorder="1" applyAlignment="1" applyProtection="1" quotePrefix="1">
      <alignment horizontal="left"/>
      <protection locked="0"/>
    </xf>
    <xf numFmtId="3" fontId="2" fillId="40" borderId="33" xfId="0" applyNumberFormat="1" applyFont="1" applyFill="1" applyBorder="1" applyAlignment="1" applyProtection="1" quotePrefix="1">
      <alignment horizontal="left" wrapText="1"/>
      <protection locked="0"/>
    </xf>
    <xf numFmtId="4" fontId="12" fillId="40" borderId="0" xfId="0" applyNumberFormat="1" applyFont="1" applyFill="1" applyAlignment="1" applyProtection="1">
      <alignment wrapText="1"/>
      <protection locked="0"/>
    </xf>
    <xf numFmtId="4" fontId="18" fillId="40" borderId="0" xfId="0" applyNumberFormat="1" applyFont="1" applyFill="1" applyAlignment="1" applyProtection="1">
      <alignment wrapText="1"/>
      <protection locked="0"/>
    </xf>
    <xf numFmtId="4" fontId="8" fillId="40" borderId="0" xfId="0" applyNumberFormat="1" applyFont="1" applyFill="1" applyBorder="1" applyAlignment="1" applyProtection="1">
      <alignment horizontal="left" wrapText="1"/>
      <protection locked="0"/>
    </xf>
    <xf numFmtId="3" fontId="22" fillId="6" borderId="10" xfId="0" applyNumberFormat="1" applyFont="1" applyFill="1" applyBorder="1" applyAlignment="1" applyProtection="1" quotePrefix="1">
      <alignment horizontal="left"/>
      <protection locked="0"/>
    </xf>
    <xf numFmtId="3" fontId="2" fillId="6" borderId="10" xfId="0" applyNumberFormat="1" applyFont="1" applyFill="1" applyBorder="1" applyAlignment="1" applyProtection="1" quotePrefix="1">
      <alignment horizontal="left" wrapText="1"/>
      <protection locked="0"/>
    </xf>
    <xf numFmtId="4" fontId="8" fillId="6" borderId="10" xfId="0" applyNumberFormat="1" applyFont="1" applyFill="1" applyBorder="1" applyAlignment="1" applyProtection="1">
      <alignment/>
      <protection locked="0"/>
    </xf>
    <xf numFmtId="4" fontId="40" fillId="0" borderId="0" xfId="0" applyNumberFormat="1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/>
      <protection locked="0"/>
    </xf>
    <xf numFmtId="4" fontId="41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3" fillId="40" borderId="0" xfId="0" applyNumberFormat="1" applyFont="1" applyFill="1" applyBorder="1" applyAlignment="1" applyProtection="1">
      <alignment wrapText="1"/>
      <protection locked="0"/>
    </xf>
    <xf numFmtId="4" fontId="43" fillId="40" borderId="0" xfId="0" applyNumberFormat="1" applyFont="1" applyFill="1" applyBorder="1" applyAlignment="1" applyProtection="1">
      <alignment vertical="top" wrapText="1"/>
      <protection locked="0"/>
    </xf>
    <xf numFmtId="4" fontId="42" fillId="0" borderId="0" xfId="0" applyNumberFormat="1" applyFont="1" applyAlignment="1" applyProtection="1">
      <alignment wrapText="1"/>
      <protection locked="0"/>
    </xf>
    <xf numFmtId="4" fontId="42" fillId="35" borderId="15" xfId="0" applyNumberFormat="1" applyFont="1" applyFill="1" applyBorder="1" applyAlignment="1" applyProtection="1">
      <alignment wrapText="1"/>
      <protection locked="0"/>
    </xf>
    <xf numFmtId="4" fontId="40" fillId="0" borderId="34" xfId="0" applyNumberFormat="1" applyFont="1" applyBorder="1" applyAlignment="1" applyProtection="1">
      <alignment vertical="center" wrapText="1"/>
      <protection locked="0"/>
    </xf>
    <xf numFmtId="4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40" borderId="0" xfId="0" applyNumberFormat="1" applyFont="1" applyFill="1" applyBorder="1" applyAlignment="1" applyProtection="1">
      <alignment wrapText="1"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4" fontId="17" fillId="38" borderId="10" xfId="0" applyNumberFormat="1" applyFont="1" applyFill="1" applyBorder="1" applyAlignment="1" applyProtection="1">
      <alignment wrapText="1"/>
      <protection locked="0"/>
    </xf>
    <xf numFmtId="1" fontId="28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/>
    </xf>
    <xf numFmtId="4" fontId="45" fillId="7" borderId="10" xfId="0" applyNumberFormat="1" applyFont="1" applyFill="1" applyBorder="1" applyAlignment="1" applyProtection="1">
      <alignment wrapText="1"/>
      <protection/>
    </xf>
    <xf numFmtId="1" fontId="28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/>
    </xf>
    <xf numFmtId="4" fontId="17" fillId="41" borderId="15" xfId="0" applyNumberFormat="1" applyFont="1" applyFill="1" applyBorder="1" applyAlignment="1" applyProtection="1">
      <alignment wrapText="1"/>
      <protection locked="0"/>
    </xf>
    <xf numFmtId="4" fontId="17" fillId="41" borderId="10" xfId="0" applyNumberFormat="1" applyFont="1" applyFill="1" applyBorder="1" applyAlignment="1" applyProtection="1">
      <alignment wrapText="1"/>
      <protection locked="0"/>
    </xf>
    <xf numFmtId="4" fontId="45" fillId="7" borderId="15" xfId="0" applyNumberFormat="1" applyFont="1" applyFill="1" applyBorder="1" applyAlignment="1" applyProtection="1">
      <alignment wrapText="1"/>
      <protection/>
    </xf>
    <xf numFmtId="1" fontId="15" fillId="35" borderId="15" xfId="0" applyNumberFormat="1" applyFont="1" applyFill="1" applyBorder="1" applyAlignment="1" applyProtection="1">
      <alignment wrapText="1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0" fontId="7" fillId="40" borderId="0" xfId="0" applyFont="1" applyFill="1" applyAlignment="1" applyProtection="1">
      <alignment/>
      <protection locked="0"/>
    </xf>
    <xf numFmtId="3" fontId="21" fillId="27" borderId="0" xfId="0" applyNumberFormat="1" applyFont="1" applyFill="1" applyBorder="1" applyAlignment="1" applyProtection="1" quotePrefix="1">
      <alignment horizontal="left"/>
      <protection locked="0"/>
    </xf>
    <xf numFmtId="0" fontId="0" fillId="42" borderId="34" xfId="0" applyNumberFormat="1" applyFont="1" applyFill="1" applyBorder="1" applyAlignment="1" applyProtection="1">
      <alignment/>
      <protection/>
    </xf>
    <xf numFmtId="3" fontId="32" fillId="42" borderId="10" xfId="0" applyNumberFormat="1" applyFont="1" applyFill="1" applyBorder="1" applyAlignment="1" applyProtection="1">
      <alignment horizontal="right" wrapText="1"/>
      <protection/>
    </xf>
    <xf numFmtId="3" fontId="32" fillId="42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 applyProtection="1">
      <alignment horizontal="righ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3" fontId="32" fillId="0" borderId="11" xfId="0" applyNumberFormat="1" applyFont="1" applyBorder="1" applyAlignment="1">
      <alignment horizontal="right"/>
    </xf>
    <xf numFmtId="0" fontId="32" fillId="0" borderId="0" xfId="0" applyNumberFormat="1" applyFont="1" applyFill="1" applyBorder="1" applyAlignment="1" applyProtection="1" quotePrefix="1">
      <alignment horizontal="left" wrapText="1"/>
      <protection/>
    </xf>
    <xf numFmtId="0" fontId="32" fillId="4" borderId="11" xfId="0" applyFont="1" applyFill="1" applyBorder="1" applyAlignment="1" quotePrefix="1">
      <alignment horizontal="left" wrapText="1"/>
    </xf>
    <xf numFmtId="0" fontId="4" fillId="42" borderId="11" xfId="0" applyFont="1" applyFill="1" applyBorder="1" applyAlignment="1">
      <alignment horizontal="left"/>
    </xf>
    <xf numFmtId="0" fontId="0" fillId="42" borderId="0" xfId="0" applyFont="1" applyFill="1" applyAlignment="1">
      <alignment/>
    </xf>
    <xf numFmtId="3" fontId="32" fillId="42" borderId="35" xfId="0" applyNumberFormat="1" applyFont="1" applyFill="1" applyBorder="1" applyAlignment="1" applyProtection="1">
      <alignment horizontal="right" wrapText="1"/>
      <protection/>
    </xf>
    <xf numFmtId="0" fontId="32" fillId="4" borderId="36" xfId="0" applyFont="1" applyFill="1" applyBorder="1" applyAlignment="1" quotePrefix="1">
      <alignment horizontal="left" wrapText="1"/>
    </xf>
    <xf numFmtId="0" fontId="32" fillId="4" borderId="36" xfId="0" applyFont="1" applyFill="1" applyBorder="1" applyAlignment="1" quotePrefix="1">
      <alignment horizontal="center" wrapText="1"/>
    </xf>
    <xf numFmtId="0" fontId="32" fillId="4" borderId="36" xfId="0" applyNumberFormat="1" applyFont="1" applyFill="1" applyBorder="1" applyAlignment="1" applyProtection="1" quotePrefix="1">
      <alignment horizontal="left"/>
      <protection/>
    </xf>
    <xf numFmtId="0" fontId="32" fillId="4" borderId="13" xfId="0" applyNumberFormat="1" applyFont="1" applyFill="1" applyBorder="1" applyAlignment="1" applyProtection="1">
      <alignment horizontal="center" wrapText="1"/>
      <protection/>
    </xf>
    <xf numFmtId="0" fontId="32" fillId="4" borderId="13" xfId="0" applyNumberFormat="1" applyFont="1" applyFill="1" applyBorder="1" applyAlignment="1" applyProtection="1">
      <alignment horizontal="center" vertical="center" wrapText="1"/>
      <protection/>
    </xf>
    <xf numFmtId="0" fontId="32" fillId="4" borderId="37" xfId="0" applyFont="1" applyFill="1" applyBorder="1" applyAlignment="1" quotePrefix="1">
      <alignment horizontal="left" wrapText="1"/>
    </xf>
    <xf numFmtId="3" fontId="32" fillId="0" borderId="10" xfId="0" applyNumberFormat="1" applyFont="1" applyBorder="1" applyAlignment="1">
      <alignment/>
    </xf>
    <xf numFmtId="3" fontId="32" fillId="0" borderId="10" xfId="0" applyNumberFormat="1" applyFont="1" applyFill="1" applyBorder="1" applyAlignment="1" applyProtection="1">
      <alignment wrapText="1"/>
      <protection/>
    </xf>
    <xf numFmtId="0" fontId="32" fillId="40" borderId="38" xfId="0" applyNumberFormat="1" applyFont="1" applyFill="1" applyBorder="1" applyAlignment="1" applyProtection="1">
      <alignment horizontal="right" wrapText="1"/>
      <protection/>
    </xf>
    <xf numFmtId="0" fontId="32" fillId="40" borderId="35" xfId="0" applyNumberFormat="1" applyFont="1" applyFill="1" applyBorder="1" applyAlignment="1" applyProtection="1">
      <alignment horizontal="right" vertical="center" wrapText="1"/>
      <protection/>
    </xf>
    <xf numFmtId="3" fontId="32" fillId="0" borderId="35" xfId="0" applyNumberFormat="1" applyFont="1" applyBorder="1" applyAlignment="1">
      <alignment/>
    </xf>
    <xf numFmtId="3" fontId="2" fillId="27" borderId="0" xfId="0" applyNumberFormat="1" applyFont="1" applyFill="1" applyBorder="1" applyAlignment="1" applyProtection="1">
      <alignment wrapText="1"/>
      <protection locked="0"/>
    </xf>
    <xf numFmtId="4" fontId="8" fillId="27" borderId="0" xfId="0" applyNumberFormat="1" applyFont="1" applyFill="1" applyBorder="1" applyAlignment="1" applyProtection="1">
      <alignment horizontal="center" wrapText="1"/>
      <protection locked="0"/>
    </xf>
    <xf numFmtId="4" fontId="41" fillId="27" borderId="0" xfId="0" applyNumberFormat="1" applyFont="1" applyFill="1" applyBorder="1" applyAlignment="1" applyProtection="1">
      <alignment horizontal="center" wrapText="1"/>
      <protection locked="0"/>
    </xf>
    <xf numFmtId="4" fontId="8" fillId="27" borderId="0" xfId="0" applyNumberFormat="1" applyFont="1" applyFill="1" applyAlignment="1" applyProtection="1">
      <alignment horizontal="center" wrapText="1"/>
      <protection locked="0"/>
    </xf>
    <xf numFmtId="3" fontId="22" fillId="0" borderId="0" xfId="0" applyNumberFormat="1" applyFont="1" applyAlignment="1" applyProtection="1" quotePrefix="1">
      <alignment horizontal="left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4" fontId="16" fillId="38" borderId="10" xfId="0" applyNumberFormat="1" applyFont="1" applyFill="1" applyBorder="1" applyAlignment="1" applyProtection="1">
      <alignment wrapText="1"/>
      <protection/>
    </xf>
    <xf numFmtId="0" fontId="47" fillId="35" borderId="0" xfId="0" applyFont="1" applyFill="1" applyAlignment="1" applyProtection="1">
      <alignment/>
      <protection locked="0"/>
    </xf>
    <xf numFmtId="3" fontId="25" fillId="0" borderId="0" xfId="0" applyNumberFormat="1" applyFont="1" applyAlignment="1" applyProtection="1" quotePrefix="1">
      <alignment horizontal="left"/>
      <protection locked="0"/>
    </xf>
    <xf numFmtId="4" fontId="12" fillId="0" borderId="0" xfId="0" applyNumberFormat="1" applyFont="1" applyAlignment="1" applyProtection="1">
      <alignment wrapText="1"/>
      <protection locked="0"/>
    </xf>
    <xf numFmtId="3" fontId="48" fillId="0" borderId="0" xfId="0" applyNumberFormat="1" applyFont="1" applyBorder="1" applyAlignment="1" applyProtection="1">
      <alignment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44" fillId="0" borderId="0" xfId="0" applyNumberFormat="1" applyFont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9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/>
    </xf>
    <xf numFmtId="4" fontId="43" fillId="7" borderId="10" xfId="0" applyNumberFormat="1" applyFont="1" applyFill="1" applyBorder="1" applyAlignment="1" applyProtection="1">
      <alignment wrapText="1"/>
      <protection/>
    </xf>
    <xf numFmtId="4" fontId="16" fillId="38" borderId="10" xfId="0" applyNumberFormat="1" applyFont="1" applyFill="1" applyBorder="1" applyAlignment="1" applyProtection="1">
      <alignment wrapText="1"/>
      <protection locked="0"/>
    </xf>
    <xf numFmtId="1" fontId="11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/>
    </xf>
    <xf numFmtId="4" fontId="16" fillId="35" borderId="15" xfId="0" applyNumberFormat="1" applyFont="1" applyFill="1" applyBorder="1" applyAlignment="1" applyProtection="1">
      <alignment wrapText="1"/>
      <protection locked="0"/>
    </xf>
    <xf numFmtId="4" fontId="44" fillId="35" borderId="15" xfId="0" applyNumberFormat="1" applyFont="1" applyFill="1" applyBorder="1" applyAlignment="1" applyProtection="1">
      <alignment wrapText="1"/>
      <protection locked="0"/>
    </xf>
    <xf numFmtId="4" fontId="12" fillId="42" borderId="15" xfId="0" applyNumberFormat="1" applyFont="1" applyFill="1" applyBorder="1" applyAlignment="1" applyProtection="1">
      <alignment wrapText="1"/>
      <protection locked="0"/>
    </xf>
    <xf numFmtId="4" fontId="12" fillId="42" borderId="10" xfId="0" applyNumberFormat="1" applyFont="1" applyFill="1" applyBorder="1" applyAlignment="1" applyProtection="1">
      <alignment wrapText="1"/>
      <protection locked="0"/>
    </xf>
    <xf numFmtId="1" fontId="13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/>
    </xf>
    <xf numFmtId="4" fontId="43" fillId="7" borderId="15" xfId="0" applyNumberFormat="1" applyFont="1" applyFill="1" applyBorder="1" applyAlignment="1" applyProtection="1">
      <alignment wrapText="1"/>
      <protection/>
    </xf>
    <xf numFmtId="4" fontId="16" fillId="41" borderId="15" xfId="0" applyNumberFormat="1" applyFont="1" applyFill="1" applyBorder="1" applyAlignment="1" applyProtection="1">
      <alignment wrapText="1"/>
      <protection locked="0"/>
    </xf>
    <xf numFmtId="4" fontId="16" fillId="41" borderId="10" xfId="0" applyNumberFormat="1" applyFont="1" applyFill="1" applyBorder="1" applyAlignment="1" applyProtection="1">
      <alignment wrapText="1"/>
      <protection locked="0"/>
    </xf>
    <xf numFmtId="0" fontId="27" fillId="34" borderId="10" xfId="0" applyFont="1" applyFill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0" fontId="25" fillId="34" borderId="35" xfId="0" applyFont="1" applyFill="1" applyBorder="1" applyAlignment="1" applyProtection="1">
      <alignment/>
      <protection locked="0"/>
    </xf>
    <xf numFmtId="4" fontId="25" fillId="34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/>
    </xf>
    <xf numFmtId="4" fontId="39" fillId="0" borderId="10" xfId="0" applyNumberFormat="1" applyFont="1" applyBorder="1" applyAlignment="1" applyProtection="1">
      <alignment/>
      <protection/>
    </xf>
    <xf numFmtId="4" fontId="39" fillId="0" borderId="10" xfId="0" applyNumberFormat="1" applyFont="1" applyBorder="1" applyAlignment="1" applyProtection="1">
      <alignment/>
      <protection locked="0"/>
    </xf>
    <xf numFmtId="1" fontId="50" fillId="34" borderId="35" xfId="0" applyNumberFormat="1" applyFont="1" applyFill="1" applyBorder="1" applyAlignment="1" applyProtection="1">
      <alignment wrapText="1"/>
      <protection locked="0"/>
    </xf>
    <xf numFmtId="4" fontId="50" fillId="34" borderId="10" xfId="0" applyNumberFormat="1" applyFont="1" applyFill="1" applyBorder="1" applyAlignment="1" applyProtection="1">
      <alignment/>
      <protection/>
    </xf>
    <xf numFmtId="4" fontId="39" fillId="34" borderId="10" xfId="0" applyNumberFormat="1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4" fontId="8" fillId="40" borderId="10" xfId="0" applyNumberFormat="1" applyFont="1" applyFill="1" applyBorder="1" applyAlignment="1" applyProtection="1">
      <alignment wrapText="1"/>
      <protection locked="0"/>
    </xf>
    <xf numFmtId="4" fontId="16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/>
      <protection locked="0"/>
    </xf>
    <xf numFmtId="3" fontId="8" fillId="41" borderId="35" xfId="0" applyNumberFormat="1" applyFont="1" applyFill="1" applyBorder="1" applyAlignment="1" applyProtection="1">
      <alignment wrapText="1"/>
      <protection locked="0"/>
    </xf>
    <xf numFmtId="3" fontId="8" fillId="41" borderId="35" xfId="0" applyNumberFormat="1" applyFont="1" applyFill="1" applyBorder="1" applyAlignment="1" applyProtection="1">
      <alignment/>
      <protection locked="0"/>
    </xf>
    <xf numFmtId="3" fontId="9" fillId="40" borderId="13" xfId="0" applyNumberFormat="1" applyFont="1" applyFill="1" applyBorder="1" applyAlignment="1" applyProtection="1">
      <alignment wrapText="1"/>
      <protection locked="0"/>
    </xf>
    <xf numFmtId="3" fontId="9" fillId="40" borderId="13" xfId="0" applyNumberFormat="1" applyFont="1" applyFill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 vertical="center" wrapText="1"/>
      <protection locked="0"/>
    </xf>
    <xf numFmtId="1" fontId="11" fillId="35" borderId="35" xfId="0" applyNumberFormat="1" applyFont="1" applyFill="1" applyBorder="1" applyAlignment="1" applyProtection="1">
      <alignment vertical="center" wrapText="1"/>
      <protection locked="0"/>
    </xf>
    <xf numFmtId="4" fontId="12" fillId="35" borderId="35" xfId="0" applyNumberFormat="1" applyFont="1" applyFill="1" applyBorder="1" applyAlignment="1" applyProtection="1">
      <alignment vertical="center" wrapText="1"/>
      <protection locked="0"/>
    </xf>
    <xf numFmtId="3" fontId="21" fillId="27" borderId="33" xfId="0" applyNumberFormat="1" applyFont="1" applyFill="1" applyBorder="1" applyAlignment="1" applyProtection="1" quotePrefix="1">
      <alignment horizontal="left"/>
      <protection locked="0"/>
    </xf>
    <xf numFmtId="3" fontId="8" fillId="27" borderId="33" xfId="0" applyNumberFormat="1" applyFont="1" applyFill="1" applyBorder="1" applyAlignment="1" applyProtection="1">
      <alignment horizontal="left"/>
      <protection locked="0"/>
    </xf>
    <xf numFmtId="3" fontId="8" fillId="27" borderId="33" xfId="0" applyNumberFormat="1" applyFont="1" applyFill="1" applyBorder="1" applyAlignment="1" applyProtection="1">
      <alignment wrapText="1"/>
      <protection/>
    </xf>
    <xf numFmtId="4" fontId="8" fillId="27" borderId="33" xfId="0" applyNumberFormat="1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10" fillId="39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/>
    </xf>
    <xf numFmtId="4" fontId="10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41" fillId="39" borderId="11" xfId="0" applyNumberFormat="1" applyFont="1" applyFill="1" applyBorder="1" applyAlignment="1" applyProtection="1">
      <alignment horizontal="center" vertical="center" wrapText="1"/>
      <protection locked="0"/>
    </xf>
    <xf numFmtId="1" fontId="43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43" fillId="39" borderId="10" xfId="0" applyNumberFormat="1" applyFont="1" applyFill="1" applyBorder="1" applyAlignment="1" applyProtection="1">
      <alignment wrapText="1"/>
      <protection/>
    </xf>
    <xf numFmtId="4" fontId="44" fillId="39" borderId="10" xfId="0" applyNumberFormat="1" applyFont="1" applyFill="1" applyBorder="1" applyAlignment="1" applyProtection="1">
      <alignment wrapText="1"/>
      <protection locked="0"/>
    </xf>
    <xf numFmtId="4" fontId="44" fillId="39" borderId="10" xfId="0" applyNumberFormat="1" applyFont="1" applyFill="1" applyBorder="1" applyAlignment="1" applyProtection="1">
      <alignment wrapText="1"/>
      <protection/>
    </xf>
    <xf numFmtId="0" fontId="27" fillId="40" borderId="0" xfId="0" applyFont="1" applyFill="1" applyBorder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wrapText="1"/>
      <protection/>
    </xf>
    <xf numFmtId="0" fontId="25" fillId="40" borderId="0" xfId="0" applyFont="1" applyFill="1" applyBorder="1" applyAlignment="1" applyProtection="1">
      <alignment/>
      <protection locked="0"/>
    </xf>
    <xf numFmtId="4" fontId="25" fillId="40" borderId="0" xfId="0" applyNumberFormat="1" applyFont="1" applyFill="1" applyBorder="1" applyAlignment="1" applyProtection="1">
      <alignment/>
      <protection locked="0"/>
    </xf>
    <xf numFmtId="0" fontId="46" fillId="40" borderId="0" xfId="0" applyFont="1" applyFill="1" applyAlignment="1" applyProtection="1">
      <alignment/>
      <protection locked="0"/>
    </xf>
    <xf numFmtId="1" fontId="11" fillId="40" borderId="0" xfId="0" applyNumberFormat="1" applyFont="1" applyFill="1" applyBorder="1" applyAlignment="1" applyProtection="1">
      <alignment wrapText="1"/>
      <protection locked="0"/>
    </xf>
    <xf numFmtId="0" fontId="3" fillId="40" borderId="0" xfId="0" applyNumberFormat="1" applyFont="1" applyFill="1" applyBorder="1" applyAlignment="1" applyProtection="1" quotePrefix="1">
      <alignment horizontal="left" vertical="justify" wrapText="1"/>
      <protection locked="0"/>
    </xf>
    <xf numFmtId="4" fontId="12" fillId="4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Alignment="1" applyProtection="1">
      <alignment horizontal="center" wrapText="1"/>
      <protection locked="0"/>
    </xf>
    <xf numFmtId="4" fontId="9" fillId="0" borderId="0" xfId="0" applyNumberFormat="1" applyFont="1" applyAlignment="1" applyProtection="1">
      <alignment horizontal="center" wrapText="1"/>
      <protection locked="0"/>
    </xf>
    <xf numFmtId="0" fontId="0" fillId="40" borderId="0" xfId="0" applyFont="1" applyFill="1" applyAlignment="1" applyProtection="1">
      <alignment/>
      <protection locked="0"/>
    </xf>
    <xf numFmtId="3" fontId="22" fillId="43" borderId="10" xfId="0" applyNumberFormat="1" applyFont="1" applyFill="1" applyBorder="1" applyAlignment="1" applyProtection="1" quotePrefix="1">
      <alignment horizontal="left"/>
      <protection locked="0"/>
    </xf>
    <xf numFmtId="3" fontId="2" fillId="43" borderId="10" xfId="0" applyNumberFormat="1" applyFont="1" applyFill="1" applyBorder="1" applyAlignment="1" applyProtection="1" quotePrefix="1">
      <alignment horizontal="left" wrapText="1"/>
      <protection locked="0"/>
    </xf>
    <xf numFmtId="4" fontId="9" fillId="43" borderId="10" xfId="0" applyNumberFormat="1" applyFont="1" applyFill="1" applyBorder="1" applyAlignment="1" applyProtection="1">
      <alignment/>
      <protection locked="0"/>
    </xf>
    <xf numFmtId="3" fontId="22" fillId="42" borderId="10" xfId="0" applyNumberFormat="1" applyFont="1" applyFill="1" applyBorder="1" applyAlignment="1" applyProtection="1" quotePrefix="1">
      <alignment horizontal="left"/>
      <protection locked="0"/>
    </xf>
    <xf numFmtId="3" fontId="2" fillId="42" borderId="10" xfId="0" applyNumberFormat="1" applyFont="1" applyFill="1" applyBorder="1" applyAlignment="1" applyProtection="1" quotePrefix="1">
      <alignment horizontal="left" wrapText="1"/>
      <protection locked="0"/>
    </xf>
    <xf numFmtId="4" fontId="9" fillId="42" borderId="10" xfId="0" applyNumberFormat="1" applyFont="1" applyFill="1" applyBorder="1" applyAlignment="1" applyProtection="1">
      <alignment/>
      <protection locked="0"/>
    </xf>
    <xf numFmtId="3" fontId="16" fillId="42" borderId="0" xfId="0" applyNumberFormat="1" applyFont="1" applyFill="1" applyBorder="1" applyAlignment="1" applyProtection="1">
      <alignment/>
      <protection locked="0"/>
    </xf>
    <xf numFmtId="3" fontId="1" fillId="42" borderId="0" xfId="0" applyNumberFormat="1" applyFont="1" applyFill="1" applyBorder="1" applyAlignment="1" applyProtection="1">
      <alignment/>
      <protection locked="0"/>
    </xf>
    <xf numFmtId="3" fontId="22" fillId="4" borderId="33" xfId="0" applyNumberFormat="1" applyFont="1" applyFill="1" applyBorder="1" applyAlignment="1" applyProtection="1" quotePrefix="1">
      <alignment horizontal="left"/>
      <protection locked="0"/>
    </xf>
    <xf numFmtId="3" fontId="22" fillId="4" borderId="0" xfId="0" applyNumberFormat="1" applyFont="1" applyFill="1" applyBorder="1" applyAlignment="1" applyProtection="1" quotePrefix="1">
      <alignment horizontal="left" vertical="top"/>
      <protection locked="0"/>
    </xf>
    <xf numFmtId="4" fontId="25" fillId="4" borderId="0" xfId="0" applyNumberFormat="1" applyFont="1" applyFill="1" applyBorder="1" applyAlignment="1" applyProtection="1">
      <alignment vertical="top" wrapText="1"/>
      <protection locked="0"/>
    </xf>
    <xf numFmtId="4" fontId="25" fillId="4" borderId="0" xfId="0" applyNumberFormat="1" applyFont="1" applyFill="1" applyBorder="1" applyAlignment="1" applyProtection="1">
      <alignment vertical="top" wrapText="1"/>
      <protection locked="0"/>
    </xf>
    <xf numFmtId="3" fontId="22" fillId="4" borderId="0" xfId="0" applyNumberFormat="1" applyFont="1" applyFill="1" applyBorder="1" applyAlignment="1" applyProtection="1">
      <alignment vertical="top"/>
      <protection locked="0"/>
    </xf>
    <xf numFmtId="4" fontId="25" fillId="4" borderId="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0" xfId="0" applyFont="1" applyAlignment="1" applyProtection="1">
      <alignment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4" fontId="53" fillId="0" borderId="0" xfId="0" applyNumberFormat="1" applyFont="1" applyAlignment="1" applyProtection="1">
      <alignment wrapText="1"/>
      <protection locked="0"/>
    </xf>
    <xf numFmtId="0" fontId="53" fillId="0" borderId="0" xfId="0" applyFont="1" applyAlignment="1" applyProtection="1">
      <alignment/>
      <protection locked="0"/>
    </xf>
    <xf numFmtId="0" fontId="89" fillId="40" borderId="0" xfId="0" applyFont="1" applyFill="1" applyBorder="1" applyAlignment="1" applyProtection="1">
      <alignment/>
      <protection locked="0"/>
    </xf>
    <xf numFmtId="4" fontId="51" fillId="0" borderId="0" xfId="0" applyNumberFormat="1" applyFont="1" applyAlignment="1" applyProtection="1">
      <alignment horizontal="center" wrapText="1"/>
      <protection locked="0"/>
    </xf>
    <xf numFmtId="0" fontId="42" fillId="40" borderId="0" xfId="0" applyFont="1" applyFill="1" applyAlignment="1" applyProtection="1">
      <alignment/>
      <protection locked="0"/>
    </xf>
    <xf numFmtId="0" fontId="52" fillId="4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1" fontId="27" fillId="40" borderId="0" xfId="0" applyNumberFormat="1" applyFont="1" applyFill="1" applyBorder="1" applyAlignment="1" applyProtection="1">
      <alignment vertical="center" wrapText="1"/>
      <protection locked="0"/>
    </xf>
    <xf numFmtId="0" fontId="21" fillId="40" borderId="0" xfId="0" applyNumberFormat="1" applyFont="1" applyFill="1" applyBorder="1" applyAlignment="1" applyProtection="1" quotePrefix="1">
      <alignment horizontal="left" vertical="center" wrapText="1"/>
      <protection locked="0"/>
    </xf>
    <xf numFmtId="4" fontId="38" fillId="40" borderId="0" xfId="0" applyNumberFormat="1" applyFont="1" applyFill="1" applyBorder="1" applyAlignment="1" applyProtection="1">
      <alignment vertical="center" wrapText="1"/>
      <protection/>
    </xf>
    <xf numFmtId="3" fontId="22" fillId="4" borderId="33" xfId="0" applyNumberFormat="1" applyFont="1" applyFill="1" applyBorder="1" applyAlignment="1" applyProtection="1" quotePrefix="1">
      <alignment horizontal="left" wrapText="1"/>
      <protection locked="0"/>
    </xf>
    <xf numFmtId="3" fontId="53" fillId="4" borderId="33" xfId="0" applyNumberFormat="1" applyFont="1" applyFill="1" applyBorder="1" applyAlignment="1" applyProtection="1">
      <alignment/>
      <protection locked="0"/>
    </xf>
    <xf numFmtId="3" fontId="22" fillId="4" borderId="33" xfId="0" applyNumberFormat="1" applyFont="1" applyFill="1" applyBorder="1" applyAlignment="1" applyProtection="1">
      <alignment/>
      <protection locked="0"/>
    </xf>
    <xf numFmtId="3" fontId="11" fillId="40" borderId="33" xfId="0" applyNumberFormat="1" applyFont="1" applyFill="1" applyBorder="1" applyAlignment="1" applyProtection="1">
      <alignment horizontal="right"/>
      <protection locked="0"/>
    </xf>
    <xf numFmtId="4" fontId="1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35" borderId="15" xfId="0" applyNumberFormat="1" applyFont="1" applyFill="1" applyBorder="1" applyAlignment="1" applyProtection="1">
      <alignment wrapText="1"/>
      <protection/>
    </xf>
    <xf numFmtId="4" fontId="17" fillId="35" borderId="15" xfId="0" applyNumberFormat="1" applyFont="1" applyFill="1" applyBorder="1" applyAlignment="1" applyProtection="1">
      <alignment wrapText="1"/>
      <protection locked="0"/>
    </xf>
    <xf numFmtId="4" fontId="7" fillId="35" borderId="15" xfId="0" applyNumberFormat="1" applyFont="1" applyFill="1" applyBorder="1" applyAlignment="1" applyProtection="1">
      <alignment wrapText="1"/>
      <protection locked="0"/>
    </xf>
    <xf numFmtId="4" fontId="7" fillId="42" borderId="15" xfId="0" applyNumberFormat="1" applyFont="1" applyFill="1" applyBorder="1" applyAlignment="1" applyProtection="1">
      <alignment wrapText="1"/>
      <protection locked="0"/>
    </xf>
    <xf numFmtId="4" fontId="7" fillId="42" borderId="10" xfId="0" applyNumberFormat="1" applyFont="1" applyFill="1" applyBorder="1" applyAlignment="1" applyProtection="1">
      <alignment wrapText="1"/>
      <protection locked="0"/>
    </xf>
    <xf numFmtId="0" fontId="12" fillId="35" borderId="10" xfId="0" applyNumberFormat="1" applyFont="1" applyFill="1" applyBorder="1" applyAlignment="1" applyProtection="1">
      <alignment wrapText="1"/>
      <protection locked="0"/>
    </xf>
    <xf numFmtId="0" fontId="12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 locked="0"/>
    </xf>
    <xf numFmtId="0" fontId="12" fillId="19" borderId="10" xfId="0" applyNumberFormat="1" applyFont="1" applyFill="1" applyBorder="1" applyAlignment="1" applyProtection="1">
      <alignment wrapText="1"/>
      <protection locked="0"/>
    </xf>
    <xf numFmtId="4" fontId="12" fillId="19" borderId="10" xfId="0" applyNumberFormat="1" applyFont="1" applyFill="1" applyBorder="1" applyAlignment="1" applyProtection="1">
      <alignment wrapText="1"/>
      <protection locked="0"/>
    </xf>
    <xf numFmtId="4" fontId="17" fillId="19" borderId="15" xfId="0" applyNumberFormat="1" applyFont="1" applyFill="1" applyBorder="1" applyAlignment="1" applyProtection="1">
      <alignment wrapText="1"/>
      <protection locked="0"/>
    </xf>
    <xf numFmtId="4" fontId="7" fillId="19" borderId="15" xfId="0" applyNumberFormat="1" applyFont="1" applyFill="1" applyBorder="1" applyAlignment="1" applyProtection="1">
      <alignment wrapText="1"/>
      <protection locked="0"/>
    </xf>
    <xf numFmtId="4" fontId="42" fillId="19" borderId="15" xfId="0" applyNumberFormat="1" applyFont="1" applyFill="1" applyBorder="1" applyAlignment="1" applyProtection="1">
      <alignment wrapText="1"/>
      <protection locked="0"/>
    </xf>
    <xf numFmtId="4" fontId="7" fillId="19" borderId="10" xfId="0" applyNumberFormat="1" applyFont="1" applyFill="1" applyBorder="1" applyAlignment="1" applyProtection="1">
      <alignment wrapText="1"/>
      <protection locked="0"/>
    </xf>
    <xf numFmtId="0" fontId="28" fillId="7" borderId="15" xfId="0" applyNumberFormat="1" applyFont="1" applyFill="1" applyBorder="1" applyAlignment="1" applyProtection="1">
      <alignment wrapText="1"/>
      <protection locked="0"/>
    </xf>
    <xf numFmtId="4" fontId="8" fillId="0" borderId="39" xfId="0" applyNumberFormat="1" applyFont="1" applyBorder="1" applyAlignment="1" applyProtection="1">
      <alignment horizontal="center" vertical="center" wrapText="1"/>
      <protection locked="0"/>
    </xf>
    <xf numFmtId="4" fontId="51" fillId="0" borderId="0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1" fontId="0" fillId="37" borderId="16" xfId="0" applyNumberFormat="1" applyFont="1" applyFill="1" applyBorder="1" applyAlignment="1">
      <alignment horizontal="left" wrapText="1"/>
    </xf>
    <xf numFmtId="0" fontId="46" fillId="0" borderId="33" xfId="0" applyFont="1" applyBorder="1" applyAlignment="1" applyProtection="1">
      <alignment horizontal="center"/>
      <protection locked="0"/>
    </xf>
    <xf numFmtId="1" fontId="13" fillId="41" borderId="15" xfId="0" applyNumberFormat="1" applyFont="1" applyFill="1" applyBorder="1" applyAlignment="1" applyProtection="1">
      <alignment wrapText="1"/>
      <protection locked="0"/>
    </xf>
    <xf numFmtId="0" fontId="46" fillId="0" borderId="0" xfId="0" applyFont="1" applyBorder="1" applyAlignment="1" applyProtection="1">
      <alignment horizontal="center"/>
      <protection locked="0"/>
    </xf>
    <xf numFmtId="4" fontId="16" fillId="40" borderId="10" xfId="0" applyNumberFormat="1" applyFont="1" applyFill="1" applyBorder="1" applyAlignment="1" applyProtection="1">
      <alignment wrapText="1"/>
      <protection/>
    </xf>
    <xf numFmtId="4" fontId="27" fillId="44" borderId="10" xfId="0" applyNumberFormat="1" applyFont="1" applyFill="1" applyBorder="1" applyAlignment="1" applyProtection="1">
      <alignment wrapText="1"/>
      <protection locked="0"/>
    </xf>
    <xf numFmtId="4" fontId="27" fillId="44" borderId="10" xfId="0" applyNumberFormat="1" applyFont="1" applyFill="1" applyBorder="1" applyAlignment="1" applyProtection="1">
      <alignment wrapText="1"/>
      <protection/>
    </xf>
    <xf numFmtId="4" fontId="12" fillId="40" borderId="10" xfId="0" applyNumberFormat="1" applyFont="1" applyFill="1" applyBorder="1" applyAlignment="1" applyProtection="1">
      <alignment wrapText="1"/>
      <protection/>
    </xf>
    <xf numFmtId="4" fontId="9" fillId="12" borderId="10" xfId="0" applyNumberFormat="1" applyFont="1" applyFill="1" applyBorder="1" applyAlignment="1" applyProtection="1">
      <alignment wrapText="1"/>
      <protection locked="0"/>
    </xf>
    <xf numFmtId="4" fontId="20" fillId="12" borderId="10" xfId="0" applyNumberFormat="1" applyFont="1" applyFill="1" applyBorder="1" applyAlignment="1" applyProtection="1">
      <alignment wrapText="1"/>
      <protection locked="0"/>
    </xf>
    <xf numFmtId="1" fontId="18" fillId="33" borderId="0" xfId="0" applyNumberFormat="1" applyFont="1" applyFill="1" applyAlignment="1" applyProtection="1">
      <alignment horizontal="right" wrapText="1"/>
      <protection locked="0"/>
    </xf>
    <xf numFmtId="1" fontId="13" fillId="12" borderId="10" xfId="0" applyNumberFormat="1" applyFont="1" applyFill="1" applyBorder="1" applyAlignment="1" applyProtection="1">
      <alignment horizontal="right" wrapText="1"/>
      <protection locked="0"/>
    </xf>
    <xf numFmtId="1" fontId="19" fillId="12" borderId="10" xfId="0" applyNumberFormat="1" applyFont="1" applyFill="1" applyBorder="1" applyAlignment="1" applyProtection="1">
      <alignment horizontal="right" wrapText="1"/>
      <protection locked="0"/>
    </xf>
    <xf numFmtId="1" fontId="12" fillId="33" borderId="10" xfId="0" applyNumberFormat="1" applyFont="1" applyFill="1" applyBorder="1" applyAlignment="1" applyProtection="1">
      <alignment horizontal="right" wrapText="1"/>
      <protection locked="0"/>
    </xf>
    <xf numFmtId="1" fontId="10" fillId="40" borderId="10" xfId="0" applyNumberFormat="1" applyFont="1" applyFill="1" applyBorder="1" applyAlignment="1" applyProtection="1">
      <alignment horizontal="right" wrapText="1"/>
      <protection locked="0"/>
    </xf>
    <xf numFmtId="1" fontId="12" fillId="33" borderId="10" xfId="0" applyNumberFormat="1" applyFont="1" applyFill="1" applyBorder="1" applyAlignment="1" applyProtection="1">
      <alignment horizontal="right" wrapText="1"/>
      <protection locked="0"/>
    </xf>
    <xf numFmtId="1" fontId="13" fillId="12" borderId="10" xfId="0" applyNumberFormat="1" applyFont="1" applyFill="1" applyBorder="1" applyAlignment="1" applyProtection="1">
      <alignment horizontal="right" wrapText="1"/>
      <protection locked="0"/>
    </xf>
    <xf numFmtId="1" fontId="13" fillId="40" borderId="10" xfId="0" applyNumberFormat="1" applyFont="1" applyFill="1" applyBorder="1" applyAlignment="1" applyProtection="1">
      <alignment horizontal="right" wrapText="1"/>
      <protection locked="0"/>
    </xf>
    <xf numFmtId="1" fontId="13" fillId="4" borderId="10" xfId="0" applyNumberFormat="1" applyFont="1" applyFill="1" applyBorder="1" applyAlignment="1" applyProtection="1">
      <alignment horizontal="right" wrapText="1"/>
      <protection locked="0"/>
    </xf>
    <xf numFmtId="1" fontId="13" fillId="35" borderId="10" xfId="0" applyNumberFormat="1" applyFont="1" applyFill="1" applyBorder="1" applyAlignment="1" applyProtection="1">
      <alignment horizontal="right" wrapText="1"/>
      <protection locked="0"/>
    </xf>
    <xf numFmtId="1" fontId="27" fillId="36" borderId="10" xfId="0" applyNumberFormat="1" applyFont="1" applyFill="1" applyBorder="1" applyAlignment="1" applyProtection="1">
      <alignment horizontal="right" wrapText="1"/>
      <protection locked="0"/>
    </xf>
    <xf numFmtId="1" fontId="27" fillId="44" borderId="10" xfId="0" applyNumberFormat="1" applyFont="1" applyFill="1" applyBorder="1" applyAlignment="1" applyProtection="1">
      <alignment horizontal="right" wrapText="1"/>
      <protection locked="0"/>
    </xf>
    <xf numFmtId="4" fontId="16" fillId="12" borderId="10" xfId="0" applyNumberFormat="1" applyFont="1" applyFill="1" applyBorder="1" applyAlignment="1" applyProtection="1">
      <alignment wrapText="1"/>
      <protection/>
    </xf>
    <xf numFmtId="1" fontId="11" fillId="12" borderId="10" xfId="0" applyNumberFormat="1" applyFont="1" applyFill="1" applyBorder="1" applyAlignment="1" applyProtection="1">
      <alignment wrapText="1"/>
      <protection locked="0"/>
    </xf>
    <xf numFmtId="4" fontId="12" fillId="12" borderId="10" xfId="0" applyNumberFormat="1" applyFont="1" applyFill="1" applyBorder="1" applyAlignment="1" applyProtection="1">
      <alignment wrapText="1"/>
      <protection locked="0"/>
    </xf>
    <xf numFmtId="1" fontId="13" fillId="44" borderId="10" xfId="0" applyNumberFormat="1" applyFont="1" applyFill="1" applyBorder="1" applyAlignment="1" applyProtection="1">
      <alignment wrapText="1"/>
      <protection locked="0"/>
    </xf>
    <xf numFmtId="4" fontId="16" fillId="44" borderId="10" xfId="0" applyNumberFormat="1" applyFont="1" applyFill="1" applyBorder="1" applyAlignment="1" applyProtection="1">
      <alignment wrapText="1"/>
      <protection locked="0"/>
    </xf>
    <xf numFmtId="4" fontId="16" fillId="44" borderId="10" xfId="0" applyNumberFormat="1" applyFont="1" applyFill="1" applyBorder="1" applyAlignment="1" applyProtection="1">
      <alignment wrapText="1"/>
      <protection/>
    </xf>
    <xf numFmtId="0" fontId="4" fillId="0" borderId="38" xfId="0" applyNumberFormat="1" applyFont="1" applyFill="1" applyBorder="1" applyAlignment="1" applyProtection="1">
      <alignment horizontal="left" wrapText="1"/>
      <protection/>
    </xf>
    <xf numFmtId="0" fontId="0" fillId="0" borderId="33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0" fillId="0" borderId="34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 quotePrefix="1">
      <alignment horizontal="left" wrapText="1"/>
      <protection/>
    </xf>
    <xf numFmtId="0" fontId="4" fillId="42" borderId="11" xfId="0" applyNumberFormat="1" applyFont="1" applyFill="1" applyBorder="1" applyAlignment="1" applyProtection="1" quotePrefix="1">
      <alignment horizontal="left" wrapText="1"/>
      <protection/>
    </xf>
    <xf numFmtId="0" fontId="0" fillId="42" borderId="34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2" fillId="0" borderId="11" xfId="0" applyNumberFormat="1" applyFont="1" applyFill="1" applyBorder="1" applyAlignment="1" applyProtection="1">
      <alignment horizontal="left" wrapText="1"/>
      <protection/>
    </xf>
    <xf numFmtId="0" fontId="30" fillId="0" borderId="34" xfId="0" applyNumberFormat="1" applyFont="1" applyFill="1" applyBorder="1" applyAlignment="1" applyProtection="1">
      <alignment wrapText="1"/>
      <protection/>
    </xf>
    <xf numFmtId="0" fontId="30" fillId="0" borderId="34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40" borderId="38" xfId="0" applyFont="1" applyFill="1" applyBorder="1" applyAlignment="1" quotePrefix="1">
      <alignment horizontal="left" wrapText="1"/>
    </xf>
    <xf numFmtId="0" fontId="32" fillId="40" borderId="33" xfId="0" applyFont="1" applyFill="1" applyBorder="1" applyAlignment="1" quotePrefix="1">
      <alignment horizontal="left" wrapText="1"/>
    </xf>
    <xf numFmtId="0" fontId="32" fillId="40" borderId="39" xfId="0" applyFont="1" applyFill="1" applyBorder="1" applyAlignment="1" quotePrefix="1">
      <alignment horizontal="left" wrapText="1"/>
    </xf>
    <xf numFmtId="0" fontId="0" fillId="0" borderId="34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quotePrefix="1">
      <alignment horizontal="left"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4" fillId="42" borderId="11" xfId="0" applyNumberFormat="1" applyFont="1" applyFill="1" applyBorder="1" applyAlignment="1" applyProtection="1">
      <alignment horizontal="left" wrapText="1"/>
      <protection/>
    </xf>
    <xf numFmtId="0" fontId="0" fillId="42" borderId="33" xfId="0" applyNumberFormat="1" applyFont="1" applyFill="1" applyBorder="1" applyAlignment="1" applyProtection="1">
      <alignment wrapText="1"/>
      <protection/>
    </xf>
    <xf numFmtId="0" fontId="0" fillId="42" borderId="33" xfId="0" applyNumberFormat="1" applyFont="1" applyFill="1" applyBorder="1" applyAlignment="1" applyProtection="1">
      <alignment/>
      <protection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3" fontId="48" fillId="0" borderId="33" xfId="0" applyNumberFormat="1" applyFont="1" applyBorder="1" applyAlignment="1" applyProtection="1">
      <alignment horizontal="center" wrapText="1"/>
      <protection locked="0"/>
    </xf>
    <xf numFmtId="4" fontId="90" fillId="41" borderId="30" xfId="0" applyNumberFormat="1" applyFont="1" applyFill="1" applyBorder="1" applyAlignment="1" applyProtection="1">
      <alignment horizontal="left" wrapText="1"/>
      <protection locked="0"/>
    </xf>
    <xf numFmtId="4" fontId="90" fillId="41" borderId="31" xfId="0" applyNumberFormat="1" applyFont="1" applyFill="1" applyBorder="1" applyAlignment="1" applyProtection="1">
      <alignment horizontal="left" wrapText="1"/>
      <protection locked="0"/>
    </xf>
    <xf numFmtId="4" fontId="90" fillId="41" borderId="32" xfId="0" applyNumberFormat="1" applyFont="1" applyFill="1" applyBorder="1" applyAlignment="1" applyProtection="1">
      <alignment horizontal="left" wrapText="1"/>
      <protection locked="0"/>
    </xf>
    <xf numFmtId="0" fontId="46" fillId="0" borderId="0" xfId="0" applyFont="1" applyBorder="1" applyAlignment="1" applyProtection="1">
      <alignment horizontal="center"/>
      <protection locked="0"/>
    </xf>
    <xf numFmtId="4" fontId="37" fillId="0" borderId="34" xfId="0" applyNumberFormat="1" applyFont="1" applyBorder="1" applyAlignment="1" applyProtection="1">
      <alignment horizontal="center" vertical="center" wrapText="1"/>
      <protection locked="0"/>
    </xf>
    <xf numFmtId="4" fontId="37" fillId="0" borderId="41" xfId="0" applyNumberFormat="1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51" fillId="0" borderId="33" xfId="0" applyNumberFormat="1" applyFont="1" applyBorder="1" applyAlignment="1" applyProtection="1">
      <alignment horizontal="left" wrapText="1"/>
      <protection locked="0"/>
    </xf>
    <xf numFmtId="4" fontId="8" fillId="0" borderId="38" xfId="0" applyNumberFormat="1" applyFont="1" applyBorder="1" applyAlignment="1" applyProtection="1">
      <alignment horizontal="center" vertical="center" wrapText="1"/>
      <protection locked="0"/>
    </xf>
    <xf numFmtId="4" fontId="8" fillId="0" borderId="33" xfId="0" applyNumberFormat="1" applyFont="1" applyBorder="1" applyAlignment="1" applyProtection="1">
      <alignment horizontal="center" vertical="center" wrapText="1"/>
      <protection locked="0"/>
    </xf>
    <xf numFmtId="4" fontId="8" fillId="0" borderId="39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9334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952500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942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9525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67200"/>
          <a:ext cx="9334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952500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67200"/>
          <a:ext cx="9429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343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0</xdr:col>
      <xdr:colOff>952500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34300"/>
          <a:ext cx="94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264</xdr:row>
      <xdr:rowOff>76200</xdr:rowOff>
    </xdr:from>
    <xdr:to>
      <xdr:col>13</xdr:col>
      <xdr:colOff>342900</xdr:colOff>
      <xdr:row>271</xdr:row>
      <xdr:rowOff>152400</xdr:rowOff>
    </xdr:to>
    <xdr:pic>
      <xdr:nvPicPr>
        <xdr:cNvPr id="1" name="Slika 1" descr="New Picture (4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54816375"/>
          <a:ext cx="2114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3" sqref="F13"/>
    </sheetView>
  </sheetViews>
  <sheetFormatPr defaultColWidth="8.8515625" defaultRowHeight="12.75"/>
  <cols>
    <col min="1" max="5" width="8.8515625" style="63" customWidth="1"/>
    <col min="6" max="8" width="17.7109375" style="63" customWidth="1"/>
    <col min="9" max="16384" width="8.8515625" style="63" customWidth="1"/>
  </cols>
  <sheetData>
    <row r="1" spans="1:8" ht="51.75" customHeight="1">
      <c r="A1" s="389" t="s">
        <v>201</v>
      </c>
      <c r="B1" s="389"/>
      <c r="C1" s="389"/>
      <c r="D1" s="389"/>
      <c r="E1" s="389"/>
      <c r="F1" s="389"/>
      <c r="G1" s="389"/>
      <c r="H1" s="389"/>
    </row>
    <row r="2" spans="1:8" ht="12.75">
      <c r="A2" s="389" t="s">
        <v>87</v>
      </c>
      <c r="B2" s="389"/>
      <c r="C2" s="389"/>
      <c r="D2" s="389"/>
      <c r="E2" s="389"/>
      <c r="F2" s="389"/>
      <c r="G2" s="401"/>
      <c r="H2" s="401"/>
    </row>
    <row r="3" spans="1:8" ht="26.25" thickBot="1">
      <c r="A3" s="179"/>
      <c r="B3" s="183"/>
      <c r="C3" s="183"/>
      <c r="D3" s="184"/>
      <c r="E3" s="185"/>
      <c r="F3" s="186" t="s">
        <v>170</v>
      </c>
      <c r="G3" s="186" t="s">
        <v>171</v>
      </c>
      <c r="H3" s="187" t="s">
        <v>172</v>
      </c>
    </row>
    <row r="4" spans="1:8" ht="18" customHeight="1" thickTop="1">
      <c r="A4" s="402" t="s">
        <v>88</v>
      </c>
      <c r="B4" s="403"/>
      <c r="C4" s="403"/>
      <c r="D4" s="403"/>
      <c r="E4" s="404"/>
      <c r="F4" s="182">
        <f>SUM(F5+F6)</f>
        <v>9703590</v>
      </c>
      <c r="G4" s="182">
        <f>SUM(G5+G6)</f>
        <v>9703590</v>
      </c>
      <c r="H4" s="182">
        <f>SUM(H5+H6)</f>
        <v>9703590</v>
      </c>
    </row>
    <row r="5" spans="1:8" ht="18" customHeight="1">
      <c r="A5" s="384" t="s">
        <v>89</v>
      </c>
      <c r="B5" s="385"/>
      <c r="C5" s="385"/>
      <c r="D5" s="385"/>
      <c r="E5" s="399"/>
      <c r="F5" s="189">
        <v>9703590</v>
      </c>
      <c r="G5" s="189">
        <v>9703590</v>
      </c>
      <c r="H5" s="189">
        <v>9703590</v>
      </c>
    </row>
    <row r="6" spans="1:8" ht="18" customHeight="1">
      <c r="A6" s="400" t="s">
        <v>90</v>
      </c>
      <c r="B6" s="399"/>
      <c r="C6" s="399"/>
      <c r="D6" s="399"/>
      <c r="E6" s="399"/>
      <c r="F6" s="189"/>
      <c r="G6" s="189"/>
      <c r="H6" s="189"/>
    </row>
    <row r="7" spans="1:8" ht="18" customHeight="1">
      <c r="A7" s="180" t="s">
        <v>91</v>
      </c>
      <c r="B7" s="181"/>
      <c r="C7" s="172"/>
      <c r="D7" s="172"/>
      <c r="E7" s="172"/>
      <c r="F7" s="174">
        <f>SUM(F8+F9)</f>
        <v>9703590</v>
      </c>
      <c r="G7" s="174">
        <f>SUM(G8+G9)</f>
        <v>9703590</v>
      </c>
      <c r="H7" s="174">
        <f>SUM(H8+H9)</f>
        <v>9703590</v>
      </c>
    </row>
    <row r="8" spans="1:8" ht="18" customHeight="1">
      <c r="A8" s="386" t="s">
        <v>92</v>
      </c>
      <c r="B8" s="385"/>
      <c r="C8" s="385"/>
      <c r="D8" s="385"/>
      <c r="E8" s="385"/>
      <c r="F8" s="190">
        <v>9703590</v>
      </c>
      <c r="G8" s="190">
        <v>9703590</v>
      </c>
      <c r="H8" s="190">
        <v>9703590</v>
      </c>
    </row>
    <row r="9" spans="1:8" ht="18" customHeight="1">
      <c r="A9" s="400" t="s">
        <v>93</v>
      </c>
      <c r="B9" s="399"/>
      <c r="C9" s="399"/>
      <c r="D9" s="399"/>
      <c r="E9" s="399"/>
      <c r="F9" s="190"/>
      <c r="G9" s="190"/>
      <c r="H9" s="190"/>
    </row>
    <row r="10" spans="1:8" ht="18" customHeight="1">
      <c r="A10" s="387" t="s">
        <v>94</v>
      </c>
      <c r="B10" s="388"/>
      <c r="C10" s="388"/>
      <c r="D10" s="388"/>
      <c r="E10" s="388"/>
      <c r="F10" s="173">
        <f>+F4-F7</f>
        <v>0</v>
      </c>
      <c r="G10" s="173">
        <f>+G4-G7</f>
        <v>0</v>
      </c>
      <c r="H10" s="173">
        <f>+H4-H7</f>
        <v>0</v>
      </c>
    </row>
    <row r="11" spans="1:8" ht="12.75">
      <c r="A11" s="389"/>
      <c r="B11" s="390"/>
      <c r="C11" s="390"/>
      <c r="D11" s="390"/>
      <c r="E11" s="390"/>
      <c r="F11" s="391"/>
      <c r="G11" s="391"/>
      <c r="H11" s="391"/>
    </row>
    <row r="12" spans="1:8" ht="26.25" thickBot="1">
      <c r="A12" s="188"/>
      <c r="B12" s="183"/>
      <c r="C12" s="183"/>
      <c r="D12" s="184"/>
      <c r="E12" s="185"/>
      <c r="F12" s="186" t="s">
        <v>170</v>
      </c>
      <c r="G12" s="186" t="s">
        <v>171</v>
      </c>
      <c r="H12" s="187" t="s">
        <v>172</v>
      </c>
    </row>
    <row r="13" spans="1:8" ht="38.25" customHeight="1" thickTop="1">
      <c r="A13" s="396" t="s">
        <v>121</v>
      </c>
      <c r="B13" s="397"/>
      <c r="C13" s="397"/>
      <c r="D13" s="397"/>
      <c r="E13" s="398"/>
      <c r="F13" s="191"/>
      <c r="G13" s="191"/>
      <c r="H13" s="192"/>
    </row>
    <row r="14" spans="1:8" ht="30" customHeight="1">
      <c r="A14" s="392" t="s">
        <v>122</v>
      </c>
      <c r="B14" s="393"/>
      <c r="C14" s="393"/>
      <c r="D14" s="393"/>
      <c r="E14" s="394"/>
      <c r="F14" s="177"/>
      <c r="G14" s="177"/>
      <c r="H14" s="175"/>
    </row>
    <row r="15" spans="1:8" ht="12.75">
      <c r="A15" s="395"/>
      <c r="B15" s="390"/>
      <c r="C15" s="390"/>
      <c r="D15" s="390"/>
      <c r="E15" s="390"/>
      <c r="F15" s="391"/>
      <c r="G15" s="391"/>
      <c r="H15" s="391"/>
    </row>
    <row r="16" spans="1:8" ht="26.25" thickBot="1">
      <c r="A16" s="188"/>
      <c r="B16" s="183"/>
      <c r="C16" s="183"/>
      <c r="D16" s="184"/>
      <c r="E16" s="185"/>
      <c r="F16" s="186" t="s">
        <v>170</v>
      </c>
      <c r="G16" s="186" t="s">
        <v>171</v>
      </c>
      <c r="H16" s="187" t="s">
        <v>172</v>
      </c>
    </row>
    <row r="17" spans="1:8" ht="24" customHeight="1" thickTop="1">
      <c r="A17" s="382" t="s">
        <v>95</v>
      </c>
      <c r="B17" s="383"/>
      <c r="C17" s="383"/>
      <c r="D17" s="383"/>
      <c r="E17" s="383"/>
      <c r="F17" s="193"/>
      <c r="G17" s="193"/>
      <c r="H17" s="193"/>
    </row>
    <row r="18" spans="1:8" ht="24" customHeight="1">
      <c r="A18" s="384" t="s">
        <v>96</v>
      </c>
      <c r="B18" s="385"/>
      <c r="C18" s="385"/>
      <c r="D18" s="385"/>
      <c r="E18" s="385"/>
      <c r="F18" s="189"/>
      <c r="G18" s="189"/>
      <c r="H18" s="189"/>
    </row>
    <row r="19" spans="1:8" ht="24" customHeight="1">
      <c r="A19" s="386" t="s">
        <v>97</v>
      </c>
      <c r="B19" s="385"/>
      <c r="C19" s="385"/>
      <c r="D19" s="385"/>
      <c r="E19" s="385"/>
      <c r="F19" s="189"/>
      <c r="G19" s="189"/>
      <c r="H19" s="189"/>
    </row>
    <row r="20" spans="1:8" ht="15.75">
      <c r="A20" s="386" t="s">
        <v>98</v>
      </c>
      <c r="B20" s="385"/>
      <c r="C20" s="385"/>
      <c r="D20" s="385"/>
      <c r="E20" s="385"/>
      <c r="F20" s="60">
        <f>IF((F10+F14+F19)&lt;&gt;0,"NESLAGANJE ZBROJA",(F10+F14+F19))</f>
        <v>0</v>
      </c>
      <c r="G20" s="60">
        <f>IF((G10+G14+G19)&lt;&gt;0,"NESLAGANJE ZBROJA",(G10+G14+G19))</f>
        <v>0</v>
      </c>
      <c r="H20" s="60">
        <f>IF((H10+H14+H19)&lt;&gt;0,"NESLAGANJE ZBROJA",(H10+H14+H19))</f>
        <v>0</v>
      </c>
    </row>
    <row r="21" spans="1:8" ht="12.75">
      <c r="A21" s="178"/>
      <c r="B21" s="176"/>
      <c r="C21" s="176"/>
      <c r="D21" s="176"/>
      <c r="E21" s="176"/>
      <c r="F21" s="59"/>
      <c r="G21" s="59"/>
      <c r="H21" s="59"/>
    </row>
    <row r="22" spans="1:8" ht="12.75">
      <c r="A22" s="59"/>
      <c r="B22" s="59"/>
      <c r="C22" s="59"/>
      <c r="D22" s="61"/>
      <c r="E22" s="59"/>
      <c r="F22" s="59"/>
      <c r="G22" s="59"/>
      <c r="H22" s="59"/>
    </row>
    <row r="23" spans="1:8" ht="12.75">
      <c r="A23" s="59"/>
      <c r="B23" s="59"/>
      <c r="C23" s="59"/>
      <c r="D23" s="61"/>
      <c r="E23" s="59"/>
      <c r="F23" s="59"/>
      <c r="G23" s="59"/>
      <c r="H23" s="59"/>
    </row>
    <row r="24" spans="1:8" ht="12.75">
      <c r="A24" s="59"/>
      <c r="B24" s="59"/>
      <c r="C24" s="59"/>
      <c r="D24" s="61"/>
      <c r="E24" s="59"/>
      <c r="F24" s="59"/>
      <c r="G24" s="59"/>
      <c r="H24" s="59"/>
    </row>
    <row r="25" spans="1:8" ht="12.75">
      <c r="A25" s="59"/>
      <c r="B25" s="59"/>
      <c r="C25" s="59"/>
      <c r="D25" s="61"/>
      <c r="E25" s="59"/>
      <c r="F25" s="59"/>
      <c r="G25" s="59"/>
      <c r="H25" s="59"/>
    </row>
    <row r="26" spans="1:8" ht="12.75">
      <c r="A26" s="59"/>
      <c r="B26" s="59"/>
      <c r="C26" s="59"/>
      <c r="D26" s="61"/>
      <c r="E26" s="59"/>
      <c r="F26" s="59"/>
      <c r="G26" s="59"/>
      <c r="H26" s="59"/>
    </row>
  </sheetData>
  <sheetProtection/>
  <mergeCells count="16">
    <mergeCell ref="A5:E5"/>
    <mergeCell ref="A6:E6"/>
    <mergeCell ref="A8:E8"/>
    <mergeCell ref="A9:E9"/>
    <mergeCell ref="A1:H1"/>
    <mergeCell ref="A2:H2"/>
    <mergeCell ref="A4:E4"/>
    <mergeCell ref="A17:E17"/>
    <mergeCell ref="A18:E18"/>
    <mergeCell ref="A19:E19"/>
    <mergeCell ref="A20:E20"/>
    <mergeCell ref="A10:E10"/>
    <mergeCell ref="A11:H11"/>
    <mergeCell ref="A14:E14"/>
    <mergeCell ref="A15:H15"/>
    <mergeCell ref="A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14.28125" style="0" customWidth="1"/>
    <col min="2" max="2" width="10.140625" style="0" bestFit="1" customWidth="1"/>
    <col min="3" max="3" width="15.421875" style="0" customWidth="1"/>
    <col min="4" max="6" width="16.140625" style="0" customWidth="1"/>
    <col min="7" max="7" width="20.00390625" style="0" customWidth="1"/>
    <col min="8" max="9" width="16.140625" style="0" customWidth="1"/>
  </cols>
  <sheetData>
    <row r="1" spans="1:8" ht="18">
      <c r="A1" s="411" t="s">
        <v>99</v>
      </c>
      <c r="B1" s="411"/>
      <c r="C1" s="411"/>
      <c r="D1" s="411"/>
      <c r="E1" s="411"/>
      <c r="F1" s="411"/>
      <c r="G1" s="411"/>
      <c r="H1" s="411"/>
    </row>
    <row r="2" spans="1:8" ht="13.5" thickBot="1">
      <c r="A2" s="62"/>
      <c r="B2" s="63"/>
      <c r="C2" s="63"/>
      <c r="D2" s="63"/>
      <c r="E2" s="63"/>
      <c r="F2" s="63"/>
      <c r="G2" s="63"/>
      <c r="H2" s="64" t="s">
        <v>1</v>
      </c>
    </row>
    <row r="3" spans="1:8" ht="26.25" thickBot="1">
      <c r="A3" s="65" t="s">
        <v>100</v>
      </c>
      <c r="B3" s="408" t="s">
        <v>104</v>
      </c>
      <c r="C3" s="409"/>
      <c r="D3" s="409"/>
      <c r="E3" s="409"/>
      <c r="F3" s="409"/>
      <c r="G3" s="409"/>
      <c r="H3" s="410"/>
    </row>
    <row r="4" spans="1:8" ht="57.75" customHeight="1" thickBot="1">
      <c r="A4" s="66" t="s">
        <v>101</v>
      </c>
      <c r="B4" s="67" t="s">
        <v>3</v>
      </c>
      <c r="C4" s="68" t="s">
        <v>4</v>
      </c>
      <c r="D4" s="68" t="s">
        <v>5</v>
      </c>
      <c r="E4" s="68" t="s">
        <v>6</v>
      </c>
      <c r="F4" s="68" t="s">
        <v>0</v>
      </c>
      <c r="G4" s="68" t="s">
        <v>8</v>
      </c>
      <c r="H4" s="69" t="s">
        <v>7</v>
      </c>
    </row>
    <row r="5" spans="1:8" ht="12.75">
      <c r="A5" s="354">
        <v>634</v>
      </c>
      <c r="B5" s="353"/>
      <c r="C5" s="350"/>
      <c r="D5" s="352">
        <v>17450</v>
      </c>
      <c r="E5" s="350"/>
      <c r="F5" s="350"/>
      <c r="G5" s="350"/>
      <c r="H5" s="351"/>
    </row>
    <row r="6" spans="1:8" ht="12.75">
      <c r="A6" s="77">
        <v>651</v>
      </c>
      <c r="B6" s="345"/>
      <c r="C6" s="79"/>
      <c r="D6" s="346"/>
      <c r="E6" s="347"/>
      <c r="F6" s="347"/>
      <c r="G6" s="348"/>
      <c r="H6" s="349"/>
    </row>
    <row r="7" spans="1:8" ht="12.75">
      <c r="A7" s="77">
        <v>652</v>
      </c>
      <c r="B7" s="78"/>
      <c r="C7" s="79"/>
      <c r="D7" s="79">
        <v>1197980</v>
      </c>
      <c r="E7" s="79"/>
      <c r="F7" s="79"/>
      <c r="G7" s="80"/>
      <c r="H7" s="81"/>
    </row>
    <row r="8" spans="1:8" ht="12.75">
      <c r="A8" s="77">
        <v>653</v>
      </c>
      <c r="B8" s="78"/>
      <c r="C8" s="79"/>
      <c r="D8" s="79"/>
      <c r="E8" s="79"/>
      <c r="F8" s="79"/>
      <c r="G8" s="80"/>
      <c r="H8" s="81"/>
    </row>
    <row r="9" spans="1:8" ht="12.75">
      <c r="A9" s="77">
        <v>661</v>
      </c>
      <c r="B9" s="78"/>
      <c r="C9" s="79"/>
      <c r="D9" s="79"/>
      <c r="E9" s="79"/>
      <c r="F9" s="79"/>
      <c r="G9" s="80"/>
      <c r="H9" s="81"/>
    </row>
    <row r="10" spans="1:8" ht="12.75">
      <c r="A10" s="77">
        <v>663</v>
      </c>
      <c r="B10" s="78">
        <v>6849000</v>
      </c>
      <c r="C10" s="79"/>
      <c r="D10" s="79"/>
      <c r="E10" s="79"/>
      <c r="F10" s="79"/>
      <c r="G10" s="80"/>
      <c r="H10" s="81"/>
    </row>
    <row r="11" spans="1:8" ht="12.75">
      <c r="A11" s="77" t="s">
        <v>199</v>
      </c>
      <c r="B11" s="78">
        <v>1637120</v>
      </c>
      <c r="C11" s="79"/>
      <c r="D11" s="79"/>
      <c r="E11" s="79"/>
      <c r="F11" s="79"/>
      <c r="G11" s="80"/>
      <c r="H11" s="81"/>
    </row>
    <row r="12" spans="1:8" ht="12.75">
      <c r="A12" s="77" t="s">
        <v>200</v>
      </c>
      <c r="B12" s="78">
        <v>2040</v>
      </c>
      <c r="C12" s="79"/>
      <c r="D12" s="79"/>
      <c r="E12" s="79"/>
      <c r="F12" s="79"/>
      <c r="G12" s="80"/>
      <c r="H12" s="81"/>
    </row>
    <row r="13" spans="1:8" ht="12.75">
      <c r="A13" s="77">
        <v>673</v>
      </c>
      <c r="B13" s="78"/>
      <c r="C13" s="79"/>
      <c r="D13" s="79"/>
      <c r="E13" s="79"/>
      <c r="F13" s="79"/>
      <c r="G13" s="80"/>
      <c r="H13" s="81"/>
    </row>
    <row r="14" spans="1:8" ht="13.5" thickBot="1">
      <c r="A14" s="77">
        <v>922</v>
      </c>
      <c r="B14" s="78"/>
      <c r="C14" s="79"/>
      <c r="D14" s="79"/>
      <c r="E14" s="79"/>
      <c r="F14" s="79"/>
      <c r="G14" s="80"/>
      <c r="H14" s="81"/>
    </row>
    <row r="15" spans="1:8" ht="26.25" thickBot="1">
      <c r="A15" s="82" t="s">
        <v>2</v>
      </c>
      <c r="B15" s="83">
        <f>SUM(B6:B14)</f>
        <v>8488160</v>
      </c>
      <c r="C15" s="83">
        <f>SUM(C6:C14)</f>
        <v>0</v>
      </c>
      <c r="D15" s="83">
        <f>SUM(D5:D14)</f>
        <v>1215430</v>
      </c>
      <c r="E15" s="83">
        <f>SUM(E6:E14)</f>
        <v>0</v>
      </c>
      <c r="F15" s="83">
        <f>SUM(F6:F14)</f>
        <v>0</v>
      </c>
      <c r="G15" s="83">
        <f>SUM(G6:G14)</f>
        <v>0</v>
      </c>
      <c r="H15" s="83">
        <f>SUM(H6:H14)</f>
        <v>0</v>
      </c>
    </row>
    <row r="16" spans="1:8" ht="51.75" thickBot="1">
      <c r="A16" s="82" t="s">
        <v>105</v>
      </c>
      <c r="B16" s="405">
        <f>B15+C15+D15+E15+F15+G15+H15</f>
        <v>9703590</v>
      </c>
      <c r="C16" s="406"/>
      <c r="D16" s="406"/>
      <c r="E16" s="406"/>
      <c r="F16" s="406"/>
      <c r="G16" s="406"/>
      <c r="H16" s="407"/>
    </row>
    <row r="17" spans="1:8" ht="13.5" thickBot="1">
      <c r="A17" s="58"/>
      <c r="B17" s="58"/>
      <c r="C17" s="58"/>
      <c r="D17" s="87"/>
      <c r="E17" s="88"/>
      <c r="F17" s="59"/>
      <c r="G17" s="59"/>
      <c r="H17" s="64"/>
    </row>
    <row r="18" spans="1:8" ht="26.25" thickBot="1">
      <c r="A18" s="89" t="s">
        <v>100</v>
      </c>
      <c r="B18" s="408" t="s">
        <v>130</v>
      </c>
      <c r="C18" s="409"/>
      <c r="D18" s="409"/>
      <c r="E18" s="409"/>
      <c r="F18" s="409"/>
      <c r="G18" s="409"/>
      <c r="H18" s="410"/>
    </row>
    <row r="19" spans="1:8" ht="78" customHeight="1" thickBot="1">
      <c r="A19" s="90" t="s">
        <v>101</v>
      </c>
      <c r="B19" s="67" t="s">
        <v>3</v>
      </c>
      <c r="C19" s="68" t="s">
        <v>4</v>
      </c>
      <c r="D19" s="68" t="s">
        <v>5</v>
      </c>
      <c r="E19" s="68" t="s">
        <v>6</v>
      </c>
      <c r="F19" s="68" t="s">
        <v>0</v>
      </c>
      <c r="G19" s="68" t="s">
        <v>8</v>
      </c>
      <c r="H19" s="69" t="s">
        <v>7</v>
      </c>
    </row>
    <row r="20" spans="1:8" ht="12.75">
      <c r="A20" s="70" t="s">
        <v>198</v>
      </c>
      <c r="B20" s="71"/>
      <c r="C20" s="72"/>
      <c r="D20" s="73">
        <v>17450</v>
      </c>
      <c r="E20" s="74"/>
      <c r="F20" s="74"/>
      <c r="G20" s="75"/>
      <c r="H20" s="76"/>
    </row>
    <row r="21" spans="1:8" ht="12.75">
      <c r="A21" s="77" t="s">
        <v>195</v>
      </c>
      <c r="B21" s="345"/>
      <c r="C21" s="79"/>
      <c r="D21" s="346">
        <v>1197980</v>
      </c>
      <c r="E21" s="347"/>
      <c r="F21" s="347"/>
      <c r="G21" s="348"/>
      <c r="H21" s="349"/>
    </row>
    <row r="22" spans="1:8" ht="12.75">
      <c r="A22" s="77">
        <v>66</v>
      </c>
      <c r="B22" s="78">
        <v>6849000</v>
      </c>
      <c r="C22" s="79"/>
      <c r="D22" s="79"/>
      <c r="E22" s="79"/>
      <c r="F22" s="79"/>
      <c r="G22" s="80"/>
      <c r="H22" s="81"/>
    </row>
    <row r="23" spans="1:8" ht="12.75">
      <c r="A23" s="77" t="s">
        <v>197</v>
      </c>
      <c r="B23" s="78">
        <v>1637120</v>
      </c>
      <c r="C23" s="79"/>
      <c r="D23" s="79"/>
      <c r="E23" s="79"/>
      <c r="F23" s="79"/>
      <c r="G23" s="80"/>
      <c r="H23" s="81"/>
    </row>
    <row r="24" spans="1:8" ht="12.75">
      <c r="A24" s="77" t="s">
        <v>196</v>
      </c>
      <c r="B24" s="78">
        <v>2040</v>
      </c>
      <c r="C24" s="79"/>
      <c r="D24" s="79"/>
      <c r="E24" s="79"/>
      <c r="F24" s="79"/>
      <c r="G24" s="80"/>
      <c r="H24" s="81"/>
    </row>
    <row r="25" spans="1:8" ht="13.5" thickBot="1">
      <c r="A25" s="77">
        <v>92</v>
      </c>
      <c r="B25" s="78"/>
      <c r="C25" s="79"/>
      <c r="D25" s="79"/>
      <c r="E25" s="79"/>
      <c r="F25" s="79"/>
      <c r="G25" s="80"/>
      <c r="H25" s="81"/>
    </row>
    <row r="26" spans="1:8" ht="26.25" thickBot="1">
      <c r="A26" s="82" t="s">
        <v>2</v>
      </c>
      <c r="B26" s="83">
        <f>SUM(B20:B25)</f>
        <v>8488160</v>
      </c>
      <c r="C26" s="84">
        <f>+C22</f>
        <v>0</v>
      </c>
      <c r="D26" s="85">
        <f>SUM(D20:D21)</f>
        <v>1215430</v>
      </c>
      <c r="E26" s="84">
        <v>0</v>
      </c>
      <c r="F26" s="85">
        <f>+F22</f>
        <v>0</v>
      </c>
      <c r="G26" s="84">
        <v>0</v>
      </c>
      <c r="H26" s="86">
        <v>0</v>
      </c>
    </row>
    <row r="27" spans="1:8" ht="51.75" thickBot="1">
      <c r="A27" s="82" t="s">
        <v>131</v>
      </c>
      <c r="B27" s="405">
        <f>B26+C26+D26+E26+F26+G26+H26</f>
        <v>9703590</v>
      </c>
      <c r="C27" s="406"/>
      <c r="D27" s="406"/>
      <c r="E27" s="406"/>
      <c r="F27" s="406"/>
      <c r="G27" s="406"/>
      <c r="H27" s="407"/>
    </row>
    <row r="28" spans="1:8" ht="13.5" thickBot="1">
      <c r="A28" s="91"/>
      <c r="B28" s="91"/>
      <c r="C28" s="91"/>
      <c r="D28" s="92"/>
      <c r="E28" s="93"/>
      <c r="F28" s="59"/>
      <c r="G28" s="59"/>
      <c r="H28" s="59"/>
    </row>
    <row r="29" spans="1:8" ht="26.25" thickBot="1">
      <c r="A29" s="89" t="s">
        <v>100</v>
      </c>
      <c r="B29" s="408" t="s">
        <v>168</v>
      </c>
      <c r="C29" s="409"/>
      <c r="D29" s="409"/>
      <c r="E29" s="409"/>
      <c r="F29" s="409"/>
      <c r="G29" s="409"/>
      <c r="H29" s="410"/>
    </row>
    <row r="30" spans="1:8" ht="64.5" thickBot="1">
      <c r="A30" s="90" t="s">
        <v>101</v>
      </c>
      <c r="B30" s="67" t="s">
        <v>3</v>
      </c>
      <c r="C30" s="68" t="s">
        <v>4</v>
      </c>
      <c r="D30" s="68" t="s">
        <v>5</v>
      </c>
      <c r="E30" s="68" t="s">
        <v>6</v>
      </c>
      <c r="F30" s="68" t="s">
        <v>0</v>
      </c>
      <c r="G30" s="68" t="s">
        <v>8</v>
      </c>
      <c r="H30" s="69" t="s">
        <v>7</v>
      </c>
    </row>
    <row r="31" spans="1:8" ht="12.75">
      <c r="A31" s="70" t="s">
        <v>198</v>
      </c>
      <c r="B31" s="71"/>
      <c r="C31" s="72"/>
      <c r="D31" s="73">
        <v>17450</v>
      </c>
      <c r="E31" s="74"/>
      <c r="F31" s="74"/>
      <c r="G31" s="75"/>
      <c r="H31" s="76"/>
    </row>
    <row r="32" spans="1:8" ht="12.75">
      <c r="A32" s="77" t="s">
        <v>195</v>
      </c>
      <c r="B32" s="345"/>
      <c r="C32" s="79"/>
      <c r="D32" s="346">
        <v>1197980</v>
      </c>
      <c r="E32" s="347"/>
      <c r="F32" s="347"/>
      <c r="G32" s="348"/>
      <c r="H32" s="349"/>
    </row>
    <row r="33" spans="1:8" ht="12.75">
      <c r="A33" s="77">
        <v>66</v>
      </c>
      <c r="B33" s="78">
        <v>6849000</v>
      </c>
      <c r="C33" s="79"/>
      <c r="D33" s="79"/>
      <c r="E33" s="79"/>
      <c r="F33" s="79"/>
      <c r="G33" s="80"/>
      <c r="H33" s="81"/>
    </row>
    <row r="34" spans="1:8" ht="12.75">
      <c r="A34" s="77" t="s">
        <v>197</v>
      </c>
      <c r="B34" s="78">
        <v>1637120</v>
      </c>
      <c r="C34" s="79"/>
      <c r="D34" s="79"/>
      <c r="E34" s="79"/>
      <c r="F34" s="79"/>
      <c r="G34" s="80"/>
      <c r="H34" s="81"/>
    </row>
    <row r="35" spans="1:8" ht="12.75">
      <c r="A35" s="77" t="s">
        <v>196</v>
      </c>
      <c r="B35" s="78">
        <v>2040</v>
      </c>
      <c r="C35" s="79"/>
      <c r="D35" s="79"/>
      <c r="E35" s="79"/>
      <c r="F35" s="79"/>
      <c r="G35" s="80"/>
      <c r="H35" s="81"/>
    </row>
    <row r="36" spans="1:8" ht="13.5" thickBot="1">
      <c r="A36" s="77">
        <v>92</v>
      </c>
      <c r="B36" s="78"/>
      <c r="C36" s="79"/>
      <c r="D36" s="79"/>
      <c r="E36" s="79"/>
      <c r="F36" s="79"/>
      <c r="G36" s="80"/>
      <c r="H36" s="81"/>
    </row>
    <row r="37" spans="1:8" ht="26.25" thickBot="1">
      <c r="A37" s="82" t="s">
        <v>2</v>
      </c>
      <c r="B37" s="83">
        <f>SUM(B31:B36)</f>
        <v>8488160</v>
      </c>
      <c r="C37" s="84">
        <f>+C32</f>
        <v>0</v>
      </c>
      <c r="D37" s="85">
        <f>SUM(D31:D36)</f>
        <v>1215430</v>
      </c>
      <c r="E37" s="84">
        <v>0</v>
      </c>
      <c r="F37" s="85">
        <f>+F32</f>
        <v>0</v>
      </c>
      <c r="G37" s="84">
        <v>0</v>
      </c>
      <c r="H37" s="86">
        <v>0</v>
      </c>
    </row>
    <row r="38" spans="1:8" ht="51.75" thickBot="1">
      <c r="A38" s="82" t="s">
        <v>169</v>
      </c>
      <c r="B38" s="405">
        <f>B37+C37+D37+E37+F37+G37+H37</f>
        <v>9703590</v>
      </c>
      <c r="C38" s="406"/>
      <c r="D38" s="406"/>
      <c r="E38" s="406"/>
      <c r="F38" s="406"/>
      <c r="G38" s="406"/>
      <c r="H38" s="407"/>
    </row>
    <row r="39" spans="1:8" ht="12.75">
      <c r="A39" s="91"/>
      <c r="B39" s="91"/>
      <c r="C39" s="94"/>
      <c r="D39" s="92"/>
      <c r="E39" s="95"/>
      <c r="F39" s="59"/>
      <c r="G39" s="59"/>
      <c r="H39" s="59"/>
    </row>
    <row r="40" spans="1:8" ht="12.75">
      <c r="A40" s="91"/>
      <c r="B40" s="91"/>
      <c r="C40" s="94"/>
      <c r="D40" s="96"/>
      <c r="E40" s="97"/>
      <c r="F40" s="59"/>
      <c r="G40" s="59"/>
      <c r="H40" s="59"/>
    </row>
    <row r="41" spans="1:8" ht="12.75">
      <c r="A41" s="91"/>
      <c r="B41" s="91"/>
      <c r="C41" s="91"/>
      <c r="D41" s="98"/>
      <c r="E41" s="99"/>
      <c r="F41" s="59"/>
      <c r="G41" s="59"/>
      <c r="H41" s="59"/>
    </row>
    <row r="42" spans="1:8" ht="12.75">
      <c r="A42" s="91"/>
      <c r="B42" s="91"/>
      <c r="C42" s="91"/>
      <c r="D42" s="100"/>
      <c r="E42" s="101"/>
      <c r="F42" s="59"/>
      <c r="G42" s="59"/>
      <c r="H42" s="59"/>
    </row>
    <row r="43" spans="1:8" ht="12.75">
      <c r="A43" s="91"/>
      <c r="B43" s="91"/>
      <c r="C43" s="91"/>
      <c r="D43" s="92"/>
      <c r="E43" s="93"/>
      <c r="F43" s="59"/>
      <c r="G43" s="59"/>
      <c r="H43" s="59"/>
    </row>
    <row r="44" spans="1:8" ht="12.75">
      <c r="A44" s="91"/>
      <c r="B44" s="91"/>
      <c r="C44" s="94"/>
      <c r="D44" s="92"/>
      <c r="E44" s="102"/>
      <c r="F44" s="59"/>
      <c r="G44" s="59"/>
      <c r="H44" s="59"/>
    </row>
    <row r="45" spans="1:8" ht="12.75">
      <c r="A45" s="91"/>
      <c r="B45" s="91"/>
      <c r="C45" s="94"/>
      <c r="D45" s="92"/>
      <c r="E45" s="97"/>
      <c r="F45" s="59"/>
      <c r="G45" s="59"/>
      <c r="H45" s="59"/>
    </row>
    <row r="46" spans="1:8" ht="12.75">
      <c r="A46" s="91"/>
      <c r="B46" s="91"/>
      <c r="C46" s="91"/>
      <c r="D46" s="92"/>
      <c r="E46" s="93"/>
      <c r="F46" s="59"/>
      <c r="G46" s="59"/>
      <c r="H46" s="59"/>
    </row>
    <row r="47" spans="1:8" ht="12.75">
      <c r="A47" s="91"/>
      <c r="B47" s="91"/>
      <c r="C47" s="91"/>
      <c r="D47" s="92"/>
      <c r="E47" s="101"/>
      <c r="F47" s="59"/>
      <c r="G47" s="59"/>
      <c r="H47" s="59"/>
    </row>
    <row r="48" spans="1:8" ht="12.75">
      <c r="A48" s="91"/>
      <c r="B48" s="91"/>
      <c r="C48" s="91"/>
      <c r="D48" s="92"/>
      <c r="E48" s="93"/>
      <c r="F48" s="59"/>
      <c r="G48" s="59"/>
      <c r="H48" s="59"/>
    </row>
    <row r="49" spans="1:8" ht="12.75">
      <c r="A49" s="91"/>
      <c r="B49" s="91"/>
      <c r="C49" s="91"/>
      <c r="D49" s="92"/>
      <c r="E49" s="103"/>
      <c r="F49" s="59"/>
      <c r="G49" s="59"/>
      <c r="H49" s="59"/>
    </row>
    <row r="50" spans="1:8" ht="12.75">
      <c r="A50" s="91"/>
      <c r="B50" s="91"/>
      <c r="C50" s="91"/>
      <c r="D50" s="98"/>
      <c r="E50" s="99"/>
      <c r="F50" s="59"/>
      <c r="G50" s="59"/>
      <c r="H50" s="59"/>
    </row>
    <row r="51" spans="1:8" ht="12.75">
      <c r="A51" s="91"/>
      <c r="B51" s="94"/>
      <c r="C51" s="91"/>
      <c r="D51" s="98"/>
      <c r="E51" s="104"/>
      <c r="F51" s="59"/>
      <c r="G51" s="59"/>
      <c r="H51" s="59"/>
    </row>
    <row r="52" spans="1:8" ht="12.75">
      <c r="A52" s="91"/>
      <c r="B52" s="91"/>
      <c r="C52" s="94"/>
      <c r="D52" s="98"/>
      <c r="E52" s="105"/>
      <c r="F52" s="59"/>
      <c r="G52" s="59"/>
      <c r="H52" s="59"/>
    </row>
    <row r="53" spans="1:8" ht="12.75">
      <c r="A53" s="91"/>
      <c r="B53" s="91"/>
      <c r="C53" s="94"/>
      <c r="D53" s="100"/>
      <c r="E53" s="97"/>
      <c r="F53" s="59"/>
      <c r="G53" s="59"/>
      <c r="H53" s="59"/>
    </row>
    <row r="54" spans="1:8" ht="12.75">
      <c r="A54" s="91"/>
      <c r="B54" s="91"/>
      <c r="C54" s="91"/>
      <c r="D54" s="92"/>
      <c r="E54" s="93"/>
      <c r="F54" s="59"/>
      <c r="G54" s="59"/>
      <c r="H54" s="59"/>
    </row>
    <row r="55" spans="1:8" ht="12.75">
      <c r="A55" s="91"/>
      <c r="B55" s="94"/>
      <c r="C55" s="91"/>
      <c r="D55" s="92"/>
      <c r="E55" s="95"/>
      <c r="F55" s="59"/>
      <c r="G55" s="59"/>
      <c r="H55" s="59"/>
    </row>
    <row r="56" spans="1:8" ht="12.75">
      <c r="A56" s="91"/>
      <c r="B56" s="91"/>
      <c r="C56" s="94"/>
      <c r="D56" s="92"/>
      <c r="E56" s="104"/>
      <c r="F56" s="59"/>
      <c r="G56" s="59"/>
      <c r="H56" s="59"/>
    </row>
    <row r="57" spans="1:8" ht="12.75">
      <c r="A57" s="91"/>
      <c r="B57" s="91"/>
      <c r="C57" s="94"/>
      <c r="D57" s="100"/>
      <c r="E57" s="97"/>
      <c r="F57" s="59"/>
      <c r="G57" s="59"/>
      <c r="H57" s="59"/>
    </row>
    <row r="58" spans="1:8" ht="12.75">
      <c r="A58" s="91"/>
      <c r="B58" s="91"/>
      <c r="C58" s="91"/>
      <c r="D58" s="98"/>
      <c r="E58" s="93"/>
      <c r="F58" s="59"/>
      <c r="G58" s="59"/>
      <c r="H58" s="59"/>
    </row>
    <row r="59" spans="1:8" ht="12.75">
      <c r="A59" s="91"/>
      <c r="B59" s="91"/>
      <c r="C59" s="94"/>
      <c r="D59" s="98"/>
      <c r="E59" s="104"/>
      <c r="F59" s="59"/>
      <c r="G59" s="59"/>
      <c r="H59" s="59"/>
    </row>
    <row r="60" spans="1:8" ht="12.75">
      <c r="A60" s="91"/>
      <c r="B60" s="91"/>
      <c r="C60" s="91"/>
      <c r="D60" s="100"/>
      <c r="E60" s="103"/>
      <c r="F60" s="59"/>
      <c r="G60" s="59"/>
      <c r="H60" s="59"/>
    </row>
    <row r="61" spans="1:8" ht="12.75">
      <c r="A61" s="91"/>
      <c r="B61" s="91"/>
      <c r="C61" s="91"/>
      <c r="D61" s="92"/>
      <c r="E61" s="93"/>
      <c r="F61" s="59"/>
      <c r="G61" s="59"/>
      <c r="H61" s="59"/>
    </row>
    <row r="62" spans="1:8" ht="12.75">
      <c r="A62" s="91"/>
      <c r="B62" s="91"/>
      <c r="C62" s="91"/>
      <c r="D62" s="100"/>
      <c r="E62" s="97"/>
      <c r="F62" s="59"/>
      <c r="G62" s="59"/>
      <c r="H62" s="59"/>
    </row>
    <row r="63" spans="1:8" ht="12.75">
      <c r="A63" s="91"/>
      <c r="B63" s="91"/>
      <c r="C63" s="91"/>
      <c r="D63" s="92"/>
      <c r="E63" s="93"/>
      <c r="F63" s="59"/>
      <c r="G63" s="59"/>
      <c r="H63" s="59"/>
    </row>
    <row r="64" spans="1:8" ht="12.75">
      <c r="A64" s="91"/>
      <c r="B64" s="91"/>
      <c r="C64" s="91"/>
      <c r="D64" s="92"/>
      <c r="E64" s="93"/>
      <c r="F64" s="59"/>
      <c r="G64" s="59"/>
      <c r="H64" s="59"/>
    </row>
    <row r="65" spans="1:8" ht="12.75">
      <c r="A65" s="94"/>
      <c r="B65" s="91"/>
      <c r="C65" s="91"/>
      <c r="D65" s="106"/>
      <c r="E65" s="104"/>
      <c r="F65" s="59"/>
      <c r="G65" s="59"/>
      <c r="H65" s="59"/>
    </row>
    <row r="66" spans="1:8" ht="12.75">
      <c r="A66" s="91"/>
      <c r="B66" s="94"/>
      <c r="C66" s="94"/>
      <c r="D66" s="107"/>
      <c r="E66" s="104"/>
      <c r="F66" s="59"/>
      <c r="G66" s="59"/>
      <c r="H66" s="59"/>
    </row>
    <row r="67" spans="1:8" ht="12.75">
      <c r="A67" s="91"/>
      <c r="B67" s="94"/>
      <c r="C67" s="94"/>
      <c r="D67" s="107"/>
      <c r="E67" s="95"/>
      <c r="F67" s="59"/>
      <c r="G67" s="59"/>
      <c r="H67" s="59"/>
    </row>
    <row r="68" spans="1:8" ht="12.75">
      <c r="A68" s="91"/>
      <c r="B68" s="94"/>
      <c r="C68" s="94"/>
      <c r="D68" s="100"/>
      <c r="E68" s="101"/>
      <c r="F68" s="59"/>
      <c r="G68" s="59"/>
      <c r="H68" s="59"/>
    </row>
  </sheetData>
  <sheetProtection/>
  <mergeCells count="7">
    <mergeCell ref="B27:H27"/>
    <mergeCell ref="B29:H29"/>
    <mergeCell ref="B38:H38"/>
    <mergeCell ref="A1:H1"/>
    <mergeCell ref="B3:H3"/>
    <mergeCell ref="B16:H16"/>
    <mergeCell ref="B18:H18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6"/>
  <sheetViews>
    <sheetView tabSelected="1" zoomScalePageLayoutView="0" workbookViewId="0" topLeftCell="A12">
      <selection activeCell="I21" sqref="I21"/>
    </sheetView>
  </sheetViews>
  <sheetFormatPr defaultColWidth="9.140625" defaultRowHeight="12.75"/>
  <cols>
    <col min="1" max="1" width="8.00390625" style="8" customWidth="1"/>
    <col min="2" max="2" width="22.7109375" style="8" customWidth="1"/>
    <col min="3" max="3" width="13.421875" style="8" customWidth="1"/>
    <col min="4" max="4" width="10.421875" style="8" customWidth="1"/>
    <col min="5" max="5" width="11.00390625" style="8" customWidth="1"/>
    <col min="6" max="6" width="10.7109375" style="8" customWidth="1"/>
    <col min="7" max="7" width="10.8515625" style="8" customWidth="1"/>
    <col min="8" max="8" width="8.00390625" style="8" customWidth="1"/>
    <col min="9" max="9" width="6.8515625" style="146" customWidth="1"/>
    <col min="10" max="10" width="4.57421875" style="8" customWidth="1"/>
    <col min="11" max="11" width="5.7109375" style="8" customWidth="1"/>
    <col min="12" max="12" width="6.421875" style="146" customWidth="1"/>
    <col min="13" max="13" width="15.57421875" style="8" bestFit="1" customWidth="1"/>
    <col min="14" max="14" width="10.57421875" style="8" customWidth="1"/>
    <col min="15" max="16384" width="9.140625" style="8" customWidth="1"/>
  </cols>
  <sheetData>
    <row r="1" spans="1:14" s="3" customFormat="1" ht="12.75">
      <c r="A1" s="419" t="s">
        <v>138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2"/>
      <c r="N1" s="2"/>
    </row>
    <row r="2" spans="1:14" s="3" customFormat="1" ht="12.75">
      <c r="A2" s="420" t="s">
        <v>29</v>
      </c>
      <c r="B2" s="420"/>
      <c r="C2" s="421" t="s">
        <v>173</v>
      </c>
      <c r="D2" s="421"/>
      <c r="E2" s="421"/>
      <c r="F2" s="421"/>
      <c r="G2" s="421"/>
      <c r="H2" s="344"/>
      <c r="I2" s="145"/>
      <c r="J2" s="4"/>
      <c r="K2" s="4"/>
      <c r="L2" s="145"/>
      <c r="M2" s="4"/>
      <c r="N2" s="4"/>
    </row>
    <row r="3" spans="1:14" s="3" customFormat="1" ht="12.75">
      <c r="A3" s="274"/>
      <c r="B3" s="274"/>
      <c r="C3" s="273"/>
      <c r="D3" s="273"/>
      <c r="E3" s="273"/>
      <c r="F3" s="273"/>
      <c r="G3" s="273"/>
      <c r="H3" s="273"/>
      <c r="I3" s="145"/>
      <c r="J3" s="4"/>
      <c r="K3" s="4"/>
      <c r="L3" s="145"/>
      <c r="M3" s="4"/>
      <c r="N3" s="4"/>
    </row>
    <row r="4" spans="1:14" s="170" customFormat="1" ht="12.75">
      <c r="A4" s="269" t="s">
        <v>146</v>
      </c>
      <c r="B4" s="270"/>
      <c r="C4" s="271"/>
      <c r="D4" s="271"/>
      <c r="E4" s="271"/>
      <c r="F4" s="272"/>
      <c r="G4" s="272"/>
      <c r="H4" s="195"/>
      <c r="I4" s="196"/>
      <c r="J4" s="195"/>
      <c r="K4" s="195"/>
      <c r="L4" s="196"/>
      <c r="M4" s="197"/>
      <c r="N4" s="197"/>
    </row>
    <row r="5" spans="1:14" ht="12.75">
      <c r="A5" s="267"/>
      <c r="B5" s="268"/>
      <c r="C5" s="266"/>
      <c r="D5" s="422" t="s">
        <v>3</v>
      </c>
      <c r="E5" s="423"/>
      <c r="F5" s="423"/>
      <c r="G5" s="424"/>
      <c r="H5" s="343"/>
      <c r="I5" s="425"/>
      <c r="J5" s="426"/>
      <c r="K5" s="9"/>
      <c r="L5" s="152"/>
      <c r="M5" s="417" t="s">
        <v>85</v>
      </c>
      <c r="N5" s="418"/>
    </row>
    <row r="6" spans="1:14" ht="27">
      <c r="A6" s="10" t="s">
        <v>30</v>
      </c>
      <c r="B6" s="11" t="s">
        <v>10</v>
      </c>
      <c r="C6" s="12" t="s">
        <v>159</v>
      </c>
      <c r="D6" s="275"/>
      <c r="E6" s="12" t="s">
        <v>31</v>
      </c>
      <c r="F6" s="275"/>
      <c r="G6" s="278"/>
      <c r="H6" s="278"/>
      <c r="I6" s="279"/>
      <c r="J6" s="278"/>
      <c r="K6" s="280"/>
      <c r="L6" s="281"/>
      <c r="M6" s="12" t="s">
        <v>132</v>
      </c>
      <c r="N6" s="12" t="s">
        <v>160</v>
      </c>
    </row>
    <row r="7" spans="1:14" ht="13.5" thickBot="1">
      <c r="A7" s="15" t="s">
        <v>33</v>
      </c>
      <c r="B7" s="16" t="s">
        <v>34</v>
      </c>
      <c r="C7" s="16" t="s">
        <v>35</v>
      </c>
      <c r="D7" s="276"/>
      <c r="E7" s="16" t="s">
        <v>36</v>
      </c>
      <c r="F7" s="276"/>
      <c r="G7" s="276"/>
      <c r="H7" s="276"/>
      <c r="I7" s="282"/>
      <c r="J7" s="276"/>
      <c r="K7" s="276"/>
      <c r="L7" s="282"/>
      <c r="M7" s="16" t="s">
        <v>73</v>
      </c>
      <c r="N7" s="16" t="s">
        <v>145</v>
      </c>
    </row>
    <row r="8" spans="1:14" s="18" customFormat="1" ht="13.5" thickTop="1">
      <c r="A8" s="17">
        <v>31</v>
      </c>
      <c r="B8" s="1" t="s">
        <v>21</v>
      </c>
      <c r="C8" s="50">
        <f>SUM(C9+C10+C11)</f>
        <v>6749000</v>
      </c>
      <c r="D8" s="277"/>
      <c r="E8" s="50">
        <f>SUM(E9+E10+E11)</f>
        <v>0</v>
      </c>
      <c r="F8" s="277"/>
      <c r="G8" s="277"/>
      <c r="H8" s="277"/>
      <c r="I8" s="283"/>
      <c r="J8" s="277"/>
      <c r="K8" s="277"/>
      <c r="L8" s="283"/>
      <c r="M8" s="108">
        <v>6749000</v>
      </c>
      <c r="N8" s="108">
        <v>6749000</v>
      </c>
    </row>
    <row r="9" spans="1:14" s="18" customFormat="1" ht="12.75">
      <c r="A9" s="19">
        <v>311</v>
      </c>
      <c r="B9" s="20" t="s">
        <v>28</v>
      </c>
      <c r="C9" s="51">
        <v>5605000</v>
      </c>
      <c r="D9" s="126"/>
      <c r="E9" s="20"/>
      <c r="F9" s="126"/>
      <c r="G9" s="126"/>
      <c r="H9" s="126"/>
      <c r="I9" s="284"/>
      <c r="J9" s="126"/>
      <c r="K9" s="126"/>
      <c r="L9" s="284"/>
      <c r="M9" s="20"/>
      <c r="N9" s="20"/>
    </row>
    <row r="10" spans="1:14" s="18" customFormat="1" ht="12.75">
      <c r="A10" s="19">
        <v>312</v>
      </c>
      <c r="B10" s="20" t="s">
        <v>11</v>
      </c>
      <c r="C10" s="51">
        <v>204000</v>
      </c>
      <c r="D10" s="126"/>
      <c r="E10" s="20"/>
      <c r="F10" s="126"/>
      <c r="G10" s="126"/>
      <c r="H10" s="126"/>
      <c r="I10" s="284"/>
      <c r="J10" s="126"/>
      <c r="K10" s="126"/>
      <c r="L10" s="284"/>
      <c r="M10" s="20"/>
      <c r="N10" s="20"/>
    </row>
    <row r="11" spans="1:14" s="18" customFormat="1" ht="12.75">
      <c r="A11" s="19">
        <v>313</v>
      </c>
      <c r="B11" s="20" t="s">
        <v>22</v>
      </c>
      <c r="C11" s="51">
        <v>940000</v>
      </c>
      <c r="D11" s="126"/>
      <c r="E11" s="20"/>
      <c r="F11" s="126"/>
      <c r="G11" s="126"/>
      <c r="H11" s="126"/>
      <c r="I11" s="284"/>
      <c r="J11" s="126"/>
      <c r="K11" s="126"/>
      <c r="L11" s="284"/>
      <c r="M11" s="20"/>
      <c r="N11" s="20"/>
    </row>
    <row r="12" spans="1:14" s="18" customFormat="1" ht="13.5">
      <c r="A12" s="21">
        <v>32</v>
      </c>
      <c r="B12" s="22" t="s">
        <v>12</v>
      </c>
      <c r="C12" s="52">
        <f>SUM(C13)</f>
        <v>100000</v>
      </c>
      <c r="D12" s="120"/>
      <c r="E12" s="52">
        <f>SUM(E13)</f>
        <v>0</v>
      </c>
      <c r="F12" s="120"/>
      <c r="G12" s="120"/>
      <c r="H12" s="120"/>
      <c r="I12" s="285"/>
      <c r="J12" s="120"/>
      <c r="K12" s="120"/>
      <c r="L12" s="285"/>
      <c r="M12" s="109">
        <v>100000</v>
      </c>
      <c r="N12" s="109">
        <v>10000</v>
      </c>
    </row>
    <row r="13" spans="1:14" s="18" customFormat="1" ht="22.5">
      <c r="A13" s="19">
        <v>321</v>
      </c>
      <c r="B13" s="23" t="s">
        <v>23</v>
      </c>
      <c r="C13" s="51">
        <v>100000</v>
      </c>
      <c r="D13" s="126"/>
      <c r="E13" s="20"/>
      <c r="F13" s="126"/>
      <c r="G13" s="126"/>
      <c r="H13" s="126"/>
      <c r="I13" s="284"/>
      <c r="J13" s="126"/>
      <c r="K13" s="126"/>
      <c r="L13" s="284"/>
      <c r="M13" s="20"/>
      <c r="N13" s="20"/>
    </row>
    <row r="14" spans="1:14" ht="14.25">
      <c r="A14" s="24"/>
      <c r="B14" s="25" t="s">
        <v>74</v>
      </c>
      <c r="C14" s="53">
        <f>SUM(C8+C12)</f>
        <v>6849000</v>
      </c>
      <c r="D14" s="120"/>
      <c r="E14" s="53">
        <f>SUM(E8+E12)</f>
        <v>0</v>
      </c>
      <c r="F14" s="120"/>
      <c r="G14" s="120"/>
      <c r="H14" s="120"/>
      <c r="I14" s="285"/>
      <c r="J14" s="120"/>
      <c r="K14" s="120"/>
      <c r="L14" s="285"/>
      <c r="M14" s="53">
        <f>SUM(M8+M12)</f>
        <v>6849000</v>
      </c>
      <c r="N14" s="53">
        <f>SUM(N8+N12)</f>
        <v>6759000</v>
      </c>
    </row>
    <row r="15" spans="1:13" s="134" customFormat="1" ht="14.25">
      <c r="A15" s="291"/>
      <c r="B15" s="292"/>
      <c r="C15" s="293"/>
      <c r="D15" s="293"/>
      <c r="E15" s="293"/>
      <c r="F15" s="293"/>
      <c r="G15" s="141"/>
      <c r="H15" s="141"/>
      <c r="I15" s="154"/>
      <c r="J15" s="132"/>
      <c r="K15" s="139"/>
      <c r="L15" s="139"/>
      <c r="M15" s="140"/>
    </row>
    <row r="16" spans="1:13" s="134" customFormat="1" ht="15.75">
      <c r="A16" s="171" t="s">
        <v>129</v>
      </c>
      <c r="B16" s="194"/>
      <c r="C16" s="194"/>
      <c r="D16" s="110"/>
      <c r="E16" s="110"/>
      <c r="F16" s="111"/>
      <c r="G16" s="171"/>
      <c r="H16" s="171"/>
      <c r="I16" s="171"/>
      <c r="J16" s="171"/>
      <c r="K16" s="139"/>
      <c r="L16" s="139"/>
      <c r="M16" s="140"/>
    </row>
    <row r="17" spans="1:13" s="134" customFormat="1" ht="12.75">
      <c r="A17" s="305" t="s">
        <v>71</v>
      </c>
      <c r="B17" s="323"/>
      <c r="C17" s="324" t="s">
        <v>133</v>
      </c>
      <c r="D17" s="325" t="s">
        <v>115</v>
      </c>
      <c r="E17" s="324"/>
      <c r="F17" s="324"/>
      <c r="G17" s="141"/>
      <c r="H17" s="141"/>
      <c r="I17" s="154"/>
      <c r="J17" s="132"/>
      <c r="K17" s="139"/>
      <c r="L17" s="139"/>
      <c r="M17" s="140"/>
    </row>
    <row r="18" spans="1:13" s="134" customFormat="1" ht="15.75">
      <c r="A18" s="137"/>
      <c r="B18" s="138"/>
      <c r="C18" s="326" t="s">
        <v>113</v>
      </c>
      <c r="D18" s="133"/>
      <c r="E18" s="303" t="s">
        <v>140</v>
      </c>
      <c r="F18" s="304"/>
      <c r="G18" s="141"/>
      <c r="H18" s="141"/>
      <c r="I18" s="154"/>
      <c r="J18" s="132"/>
      <c r="K18" s="139"/>
      <c r="L18" s="139"/>
      <c r="M18" s="140"/>
    </row>
    <row r="19" spans="1:13" s="134" customFormat="1" ht="15.75">
      <c r="A19" s="300" t="s">
        <v>137</v>
      </c>
      <c r="B19" s="301"/>
      <c r="C19" s="302">
        <v>265440</v>
      </c>
      <c r="D19" s="133"/>
      <c r="E19" s="260" t="s">
        <v>123</v>
      </c>
      <c r="F19" s="261">
        <v>551</v>
      </c>
      <c r="G19" s="141"/>
      <c r="H19" s="141"/>
      <c r="I19" s="154"/>
      <c r="J19" s="132"/>
      <c r="K19" s="132"/>
      <c r="L19" s="139"/>
      <c r="M19" s="140"/>
    </row>
    <row r="20" spans="1:12" s="134" customFormat="1" ht="23.25">
      <c r="A20" s="297" t="s">
        <v>142</v>
      </c>
      <c r="B20" s="298"/>
      <c r="C20" s="299">
        <v>210000</v>
      </c>
      <c r="D20" s="133"/>
      <c r="E20" s="260" t="s">
        <v>124</v>
      </c>
      <c r="F20" s="261">
        <v>24</v>
      </c>
      <c r="L20" s="154"/>
    </row>
    <row r="21" spans="1:8" s="134" customFormat="1" ht="23.25">
      <c r="A21" s="297" t="s">
        <v>141</v>
      </c>
      <c r="B21" s="298"/>
      <c r="C21" s="299">
        <v>1560</v>
      </c>
      <c r="D21" s="133"/>
      <c r="E21" s="260" t="s">
        <v>125</v>
      </c>
      <c r="F21" s="261">
        <v>0</v>
      </c>
      <c r="G21" s="296"/>
      <c r="H21" s="296"/>
    </row>
    <row r="22" spans="1:14" s="134" customFormat="1" ht="16.5" thickBot="1">
      <c r="A22" s="297" t="s">
        <v>143</v>
      </c>
      <c r="B22" s="298"/>
      <c r="C22" s="299">
        <v>10000</v>
      </c>
      <c r="D22" s="133"/>
      <c r="E22" s="264" t="s">
        <v>126</v>
      </c>
      <c r="F22" s="265">
        <v>0</v>
      </c>
      <c r="M22" s="8"/>
      <c r="N22" s="8"/>
    </row>
    <row r="23" spans="1:12" s="134" customFormat="1" ht="86.25" thickTop="1">
      <c r="A23" s="142" t="s">
        <v>114</v>
      </c>
      <c r="B23" s="143"/>
      <c r="C23" s="144">
        <f>SUM(C19:C22)</f>
        <v>487000</v>
      </c>
      <c r="D23" s="133"/>
      <c r="E23" s="262" t="s">
        <v>127</v>
      </c>
      <c r="F23" s="263">
        <f>SUM(F19*20+F20*300+F21*700+F22*1500+3900)*12</f>
        <v>265440</v>
      </c>
      <c r="G23" s="8"/>
      <c r="H23" s="8"/>
      <c r="I23" s="8"/>
      <c r="J23" s="8"/>
      <c r="K23" s="8"/>
      <c r="L23" s="8"/>
    </row>
    <row r="24" spans="1:6" s="134" customFormat="1" ht="15.75">
      <c r="A24" s="26"/>
      <c r="B24" s="416"/>
      <c r="C24" s="416"/>
      <c r="F24" s="7"/>
    </row>
    <row r="25" spans="1:6" s="134" customFormat="1" ht="15.75">
      <c r="A25" s="26"/>
      <c r="B25" s="357"/>
      <c r="C25" s="357"/>
      <c r="F25" s="7"/>
    </row>
    <row r="26" spans="1:6" s="134" customFormat="1" ht="15.75">
      <c r="A26" s="26"/>
      <c r="B26" s="357"/>
      <c r="C26" s="357"/>
      <c r="F26" s="7"/>
    </row>
    <row r="27" spans="1:6" s="134" customFormat="1" ht="15.75">
      <c r="A27" s="26"/>
      <c r="B27" s="357"/>
      <c r="C27" s="357"/>
      <c r="F27" s="7"/>
    </row>
    <row r="28" spans="1:6" s="134" customFormat="1" ht="15.75">
      <c r="A28" s="26"/>
      <c r="B28" s="357"/>
      <c r="C28" s="357"/>
      <c r="F28" s="7"/>
    </row>
    <row r="29" spans="1:6" s="134" customFormat="1" ht="15.75">
      <c r="A29" s="26"/>
      <c r="B29" s="357"/>
      <c r="C29" s="357"/>
      <c r="F29" s="7"/>
    </row>
    <row r="30" spans="1:6" s="134" customFormat="1" ht="15.75">
      <c r="A30" s="26"/>
      <c r="B30" s="357"/>
      <c r="C30" s="357"/>
      <c r="F30" s="7"/>
    </row>
    <row r="31" spans="1:6" s="134" customFormat="1" ht="15.75">
      <c r="A31" s="26"/>
      <c r="B31" s="357"/>
      <c r="C31" s="357"/>
      <c r="F31" s="7"/>
    </row>
    <row r="32" spans="1:6" s="134" customFormat="1" ht="15.75">
      <c r="A32" s="26"/>
      <c r="B32" s="355"/>
      <c r="C32" s="355"/>
      <c r="F32" s="7"/>
    </row>
    <row r="33" spans="1:6" s="134" customFormat="1" ht="27">
      <c r="A33" s="10" t="s">
        <v>30</v>
      </c>
      <c r="B33" s="11" t="s">
        <v>10</v>
      </c>
      <c r="C33" s="12" t="s">
        <v>159</v>
      </c>
      <c r="D33" s="12" t="s">
        <v>75</v>
      </c>
      <c r="E33" s="12" t="s">
        <v>134</v>
      </c>
      <c r="F33" s="12" t="s">
        <v>161</v>
      </c>
    </row>
    <row r="34" spans="1:6" s="134" customFormat="1" ht="13.5" thickBot="1">
      <c r="A34" s="29">
        <v>1</v>
      </c>
      <c r="B34" s="29" t="s">
        <v>34</v>
      </c>
      <c r="C34" s="29" t="s">
        <v>35</v>
      </c>
      <c r="D34" s="29" t="s">
        <v>36</v>
      </c>
      <c r="E34" s="29" t="s">
        <v>42</v>
      </c>
      <c r="F34" s="29" t="s">
        <v>77</v>
      </c>
    </row>
    <row r="35" spans="1:14" ht="15" thickBot="1" thickTop="1">
      <c r="A35" s="30">
        <v>32</v>
      </c>
      <c r="B35" s="31" t="s">
        <v>12</v>
      </c>
      <c r="C35" s="54">
        <f>SUM(C36+C40+C50+C64)</f>
        <v>471440</v>
      </c>
      <c r="D35" s="54">
        <f>SUM(D36+D40+D50+D64)</f>
        <v>471440</v>
      </c>
      <c r="E35" s="109">
        <v>471440</v>
      </c>
      <c r="F35" s="109">
        <v>471440</v>
      </c>
      <c r="G35" s="413" t="s">
        <v>139</v>
      </c>
      <c r="H35" s="414"/>
      <c r="I35" s="414"/>
      <c r="J35" s="414"/>
      <c r="K35" s="415"/>
      <c r="L35" s="134"/>
      <c r="M35" s="134"/>
      <c r="N35" s="134"/>
    </row>
    <row r="36" spans="1:6" s="134" customFormat="1" ht="22.5">
      <c r="A36" s="364">
        <v>321</v>
      </c>
      <c r="B36" s="33" t="s">
        <v>23</v>
      </c>
      <c r="C36" s="52">
        <f>SUM(C37+C38+C39)</f>
        <v>30500</v>
      </c>
      <c r="D36" s="52">
        <f>SUM(D37+D38)</f>
        <v>30500</v>
      </c>
      <c r="E36" s="120"/>
      <c r="F36" s="120"/>
    </row>
    <row r="37" spans="1:6" s="134" customFormat="1" ht="12.75">
      <c r="A37" s="365">
        <v>3211</v>
      </c>
      <c r="B37" s="113" t="s">
        <v>43</v>
      </c>
      <c r="C37" s="114">
        <v>26500</v>
      </c>
      <c r="D37" s="362">
        <v>26500</v>
      </c>
      <c r="E37" s="121"/>
      <c r="F37" s="121"/>
    </row>
    <row r="38" spans="1:14" s="134" customFormat="1" ht="22.5">
      <c r="A38" s="366">
        <v>3213</v>
      </c>
      <c r="B38" s="363" t="s">
        <v>44</v>
      </c>
      <c r="C38" s="114">
        <v>4000</v>
      </c>
      <c r="D38" s="363">
        <v>4000</v>
      </c>
      <c r="E38" s="122"/>
      <c r="F38" s="122"/>
      <c r="M38" s="8"/>
      <c r="N38" s="8"/>
    </row>
    <row r="39" spans="1:14" s="134" customFormat="1" ht="22.5">
      <c r="A39" s="366">
        <v>3214</v>
      </c>
      <c r="B39" s="363" t="s">
        <v>106</v>
      </c>
      <c r="C39" s="114">
        <f>SUM(D39)</f>
        <v>0</v>
      </c>
      <c r="D39" s="363"/>
      <c r="E39" s="122"/>
      <c r="F39" s="122"/>
      <c r="G39" s="8"/>
      <c r="H39" s="8"/>
      <c r="I39" s="8"/>
      <c r="J39" s="8"/>
      <c r="K39" s="8"/>
      <c r="L39" s="8"/>
      <c r="M39" s="28"/>
      <c r="N39" s="28"/>
    </row>
    <row r="40" spans="1:14" s="134" customFormat="1" ht="12.75">
      <c r="A40" s="367">
        <v>322</v>
      </c>
      <c r="B40" s="36" t="s">
        <v>24</v>
      </c>
      <c r="C40" s="55">
        <f>SUM(C41+C42+C43+C47+C48+C49)</f>
        <v>317000</v>
      </c>
      <c r="D40" s="55">
        <f>SUM(D41+D42+D43+D47+D48+D49)</f>
        <v>317000</v>
      </c>
      <c r="E40" s="123"/>
      <c r="F40" s="123"/>
      <c r="G40" s="28"/>
      <c r="H40" s="28"/>
      <c r="I40" s="28"/>
      <c r="J40" s="28"/>
      <c r="K40" s="28"/>
      <c r="L40" s="28"/>
      <c r="M40" s="156"/>
      <c r="N40" s="156"/>
    </row>
    <row r="41" spans="1:14" s="134" customFormat="1" ht="22.5">
      <c r="A41" s="365">
        <v>3221</v>
      </c>
      <c r="B41" s="113" t="s">
        <v>45</v>
      </c>
      <c r="C41" s="114">
        <v>84000</v>
      </c>
      <c r="D41" s="113">
        <v>84000</v>
      </c>
      <c r="E41" s="124"/>
      <c r="F41" s="124"/>
      <c r="G41" s="156"/>
      <c r="H41" s="156"/>
      <c r="I41" s="156"/>
      <c r="J41" s="156"/>
      <c r="K41" s="156"/>
      <c r="L41" s="156"/>
      <c r="M41" s="32"/>
      <c r="N41" s="32"/>
    </row>
    <row r="42" spans="1:14" s="134" customFormat="1" ht="12.75">
      <c r="A42" s="365">
        <v>3222</v>
      </c>
      <c r="B42" s="113" t="s">
        <v>46</v>
      </c>
      <c r="C42" s="114">
        <f>SUM(D42)</f>
        <v>0</v>
      </c>
      <c r="D42" s="113"/>
      <c r="E42" s="124"/>
      <c r="F42" s="124"/>
      <c r="G42" s="32"/>
      <c r="H42" s="32"/>
      <c r="I42" s="32"/>
      <c r="J42" s="32"/>
      <c r="K42" s="32"/>
      <c r="L42" s="32"/>
      <c r="M42" s="6"/>
      <c r="N42" s="6"/>
    </row>
    <row r="43" spans="1:12" ht="22.5">
      <c r="A43" s="365">
        <v>3223</v>
      </c>
      <c r="B43" s="116" t="s">
        <v>79</v>
      </c>
      <c r="C43" s="116">
        <f>SUM(D43)</f>
        <v>210000</v>
      </c>
      <c r="D43" s="116">
        <f>SUM(D44+D45+D46)</f>
        <v>210000</v>
      </c>
      <c r="E43" s="125"/>
      <c r="F43" s="125"/>
      <c r="G43" s="6"/>
      <c r="H43" s="6"/>
      <c r="I43" s="6"/>
      <c r="J43" s="6"/>
      <c r="K43" s="6"/>
      <c r="L43" s="6"/>
    </row>
    <row r="44" spans="1:14" s="28" customFormat="1" ht="12.75">
      <c r="A44" s="368">
        <v>32231</v>
      </c>
      <c r="B44" s="258" t="s">
        <v>47</v>
      </c>
      <c r="C44" s="258">
        <v>150000</v>
      </c>
      <c r="D44" s="258">
        <v>150000</v>
      </c>
      <c r="E44" s="115"/>
      <c r="F44" s="115"/>
      <c r="G44" s="8"/>
      <c r="H44" s="8"/>
      <c r="I44" s="8"/>
      <c r="J44" s="8"/>
      <c r="K44" s="8"/>
      <c r="L44" s="8"/>
      <c r="M44" s="8"/>
      <c r="N44" s="8"/>
    </row>
    <row r="45" spans="1:14" s="156" customFormat="1" ht="21.75">
      <c r="A45" s="368">
        <v>32234</v>
      </c>
      <c r="B45" s="258" t="s">
        <v>107</v>
      </c>
      <c r="C45" s="361">
        <f>SUM(D45)</f>
        <v>0</v>
      </c>
      <c r="D45" s="258"/>
      <c r="E45" s="115"/>
      <c r="F45" s="115"/>
      <c r="G45" s="8"/>
      <c r="H45" s="8"/>
      <c r="I45" s="8"/>
      <c r="J45" s="8"/>
      <c r="K45" s="8"/>
      <c r="L45" s="8"/>
      <c r="M45" s="8"/>
      <c r="N45" s="8"/>
    </row>
    <row r="46" spans="1:14" s="32" customFormat="1" ht="21.75">
      <c r="A46" s="368">
        <v>32239</v>
      </c>
      <c r="B46" s="258" t="s">
        <v>108</v>
      </c>
      <c r="C46" s="258">
        <v>60000</v>
      </c>
      <c r="D46" s="258">
        <v>60000</v>
      </c>
      <c r="E46" s="115"/>
      <c r="F46" s="115"/>
      <c r="G46" s="8"/>
      <c r="H46" s="8"/>
      <c r="I46" s="8"/>
      <c r="J46" s="8"/>
      <c r="K46" s="8"/>
      <c r="L46" s="8"/>
      <c r="M46" s="6"/>
      <c r="N46" s="6"/>
    </row>
    <row r="47" spans="1:14" s="6" customFormat="1" ht="22.5">
      <c r="A47" s="365">
        <v>3224</v>
      </c>
      <c r="B47" s="113" t="s">
        <v>80</v>
      </c>
      <c r="C47" s="114">
        <f>SUM(D47)</f>
        <v>20000</v>
      </c>
      <c r="D47" s="113">
        <v>20000</v>
      </c>
      <c r="E47" s="124"/>
      <c r="F47" s="124"/>
      <c r="M47" s="8"/>
      <c r="N47" s="8"/>
    </row>
    <row r="48" spans="1:12" ht="12.75">
      <c r="A48" s="365">
        <v>3225</v>
      </c>
      <c r="B48" s="113" t="s">
        <v>13</v>
      </c>
      <c r="C48" s="114">
        <f>SUM(D48)</f>
        <v>1000</v>
      </c>
      <c r="D48" s="113">
        <v>1000</v>
      </c>
      <c r="E48" s="124"/>
      <c r="F48" s="124"/>
      <c r="I48" s="8"/>
      <c r="L48" s="8"/>
    </row>
    <row r="49" spans="1:14" ht="22.5">
      <c r="A49" s="365">
        <v>3227</v>
      </c>
      <c r="B49" s="113" t="s">
        <v>78</v>
      </c>
      <c r="C49" s="114">
        <f>SUM(D49)</f>
        <v>2000</v>
      </c>
      <c r="D49" s="113">
        <v>2000</v>
      </c>
      <c r="E49" s="124"/>
      <c r="F49" s="124"/>
      <c r="I49" s="8"/>
      <c r="L49" s="8"/>
      <c r="M49" s="48"/>
      <c r="N49" s="48"/>
    </row>
    <row r="50" spans="1:14" ht="12.75">
      <c r="A50" s="369">
        <v>323</v>
      </c>
      <c r="B50" s="22" t="s">
        <v>25</v>
      </c>
      <c r="C50" s="52">
        <f>SUM(C51+C56+C57+C58+C59+C60+C61+C62+C63)</f>
        <v>123940</v>
      </c>
      <c r="D50" s="52">
        <f>SUM(D51+D56+D57+D58+D59+D60+D61+D62+D63)</f>
        <v>123940</v>
      </c>
      <c r="E50" s="120"/>
      <c r="F50" s="120"/>
      <c r="G50" s="48"/>
      <c r="H50" s="48"/>
      <c r="I50" s="48"/>
      <c r="J50" s="48"/>
      <c r="K50" s="48"/>
      <c r="L50" s="48"/>
      <c r="M50" s="48"/>
      <c r="N50" s="48"/>
    </row>
    <row r="51" spans="1:14" s="6" customFormat="1" ht="22.5">
      <c r="A51" s="370">
        <v>3231</v>
      </c>
      <c r="B51" s="116" t="s">
        <v>48</v>
      </c>
      <c r="C51" s="117">
        <f aca="true" t="shared" si="0" ref="C51:C64">SUM(D51)</f>
        <v>24500</v>
      </c>
      <c r="D51" s="116">
        <f>SUM(D52+D53+D54+D55)</f>
        <v>24500</v>
      </c>
      <c r="E51" s="125"/>
      <c r="F51" s="125"/>
      <c r="G51" s="48"/>
      <c r="H51" s="48"/>
      <c r="I51" s="48"/>
      <c r="J51" s="48"/>
      <c r="K51" s="48"/>
      <c r="L51" s="48"/>
      <c r="M51" s="48"/>
      <c r="N51" s="48"/>
    </row>
    <row r="52" spans="1:14" ht="12.75">
      <c r="A52" s="371">
        <v>32311</v>
      </c>
      <c r="B52" s="259" t="s">
        <v>109</v>
      </c>
      <c r="C52" s="358">
        <f t="shared" si="0"/>
        <v>21000</v>
      </c>
      <c r="D52" s="259">
        <v>21000</v>
      </c>
      <c r="E52" s="125"/>
      <c r="F52" s="125"/>
      <c r="G52" s="48"/>
      <c r="H52" s="48"/>
      <c r="I52" s="48"/>
      <c r="J52" s="48"/>
      <c r="K52" s="48"/>
      <c r="L52" s="48"/>
      <c r="M52" s="48"/>
      <c r="N52" s="48"/>
    </row>
    <row r="53" spans="1:12" ht="12.75">
      <c r="A53" s="371">
        <v>32312</v>
      </c>
      <c r="B53" s="259" t="s">
        <v>110</v>
      </c>
      <c r="C53" s="358">
        <f t="shared" si="0"/>
        <v>0</v>
      </c>
      <c r="D53" s="259"/>
      <c r="E53" s="125"/>
      <c r="F53" s="125"/>
      <c r="G53" s="48"/>
      <c r="H53" s="48"/>
      <c r="I53" s="48"/>
      <c r="J53" s="48"/>
      <c r="K53" s="48"/>
      <c r="L53" s="48"/>
    </row>
    <row r="54" spans="1:14" s="48" customFormat="1" ht="12.75">
      <c r="A54" s="371">
        <v>32313</v>
      </c>
      <c r="B54" s="259" t="s">
        <v>111</v>
      </c>
      <c r="C54" s="358">
        <f t="shared" si="0"/>
        <v>3500</v>
      </c>
      <c r="D54" s="259">
        <v>3500</v>
      </c>
      <c r="E54" s="125"/>
      <c r="F54" s="125"/>
      <c r="G54" s="8"/>
      <c r="H54" s="8"/>
      <c r="I54" s="8"/>
      <c r="J54" s="8"/>
      <c r="K54" s="8"/>
      <c r="L54" s="8"/>
      <c r="M54" s="8"/>
      <c r="N54" s="8"/>
    </row>
    <row r="55" spans="1:14" s="48" customFormat="1" ht="22.5" hidden="1">
      <c r="A55" s="372">
        <v>32319</v>
      </c>
      <c r="B55" s="118" t="s">
        <v>112</v>
      </c>
      <c r="C55" s="119">
        <f t="shared" si="0"/>
        <v>0</v>
      </c>
      <c r="D55" s="118"/>
      <c r="E55" s="125"/>
      <c r="F55" s="125"/>
      <c r="G55" s="8"/>
      <c r="H55" s="8"/>
      <c r="I55" s="8"/>
      <c r="J55" s="8"/>
      <c r="K55" s="8"/>
      <c r="L55" s="8"/>
      <c r="M55" s="8"/>
      <c r="N55" s="8"/>
    </row>
    <row r="56" spans="1:14" s="48" customFormat="1" ht="22.5">
      <c r="A56" s="365">
        <v>3232</v>
      </c>
      <c r="B56" s="113" t="s">
        <v>49</v>
      </c>
      <c r="C56" s="114">
        <f t="shared" si="0"/>
        <v>16000</v>
      </c>
      <c r="D56" s="113">
        <v>16000</v>
      </c>
      <c r="E56" s="124"/>
      <c r="F56" s="124"/>
      <c r="G56" s="8"/>
      <c r="H56" s="8"/>
      <c r="I56" s="8"/>
      <c r="J56" s="8"/>
      <c r="K56" s="8"/>
      <c r="L56" s="8"/>
      <c r="M56" s="6"/>
      <c r="N56" s="6"/>
    </row>
    <row r="57" spans="1:14" s="48" customFormat="1" ht="22.5">
      <c r="A57" s="373">
        <v>3233</v>
      </c>
      <c r="B57" s="35" t="s">
        <v>50</v>
      </c>
      <c r="C57" s="51">
        <v>2000</v>
      </c>
      <c r="D57" s="35">
        <v>2000</v>
      </c>
      <c r="E57" s="124"/>
      <c r="F57" s="124"/>
      <c r="G57" s="6"/>
      <c r="H57" s="6"/>
      <c r="I57" s="6"/>
      <c r="J57" s="6"/>
      <c r="K57" s="6"/>
      <c r="L57" s="6"/>
      <c r="M57" s="8"/>
      <c r="N57" s="8"/>
    </row>
    <row r="58" spans="1:12" ht="12.75">
      <c r="A58" s="373">
        <v>3234</v>
      </c>
      <c r="B58" s="35" t="s">
        <v>14</v>
      </c>
      <c r="C58" s="51">
        <v>62075</v>
      </c>
      <c r="D58" s="35">
        <v>62075</v>
      </c>
      <c r="E58" s="124"/>
      <c r="F58" s="124"/>
      <c r="I58" s="8"/>
      <c r="L58" s="8"/>
    </row>
    <row r="59" spans="1:12" ht="12.75" hidden="1">
      <c r="A59" s="373">
        <v>3235</v>
      </c>
      <c r="B59" s="35" t="s">
        <v>15</v>
      </c>
      <c r="C59" s="51">
        <f t="shared" si="0"/>
        <v>0</v>
      </c>
      <c r="D59" s="35"/>
      <c r="E59" s="124"/>
      <c r="F59" s="124"/>
      <c r="I59" s="8"/>
      <c r="L59" s="8"/>
    </row>
    <row r="60" spans="1:12" ht="22.5">
      <c r="A60" s="365">
        <v>3236</v>
      </c>
      <c r="B60" s="113" t="s">
        <v>51</v>
      </c>
      <c r="C60" s="114">
        <v>10000</v>
      </c>
      <c r="D60" s="113">
        <v>10000</v>
      </c>
      <c r="E60" s="124"/>
      <c r="F60" s="124"/>
      <c r="I60" s="8"/>
      <c r="L60" s="8"/>
    </row>
    <row r="61" spans="1:14" s="6" customFormat="1" ht="12.75" hidden="1">
      <c r="A61" s="373">
        <v>3237</v>
      </c>
      <c r="B61" s="35" t="s">
        <v>52</v>
      </c>
      <c r="C61" s="51">
        <f t="shared" si="0"/>
        <v>0</v>
      </c>
      <c r="D61" s="35"/>
      <c r="E61" s="124"/>
      <c r="F61" s="124"/>
      <c r="G61" s="8"/>
      <c r="H61" s="8"/>
      <c r="I61" s="8"/>
      <c r="J61" s="8"/>
      <c r="K61" s="8"/>
      <c r="L61" s="8"/>
      <c r="M61" s="8"/>
      <c r="N61" s="8"/>
    </row>
    <row r="62" spans="1:12" ht="12.75">
      <c r="A62" s="373">
        <v>3238</v>
      </c>
      <c r="B62" s="35" t="s">
        <v>16</v>
      </c>
      <c r="C62" s="51">
        <v>8365</v>
      </c>
      <c r="D62" s="35">
        <v>8365</v>
      </c>
      <c r="E62" s="124"/>
      <c r="F62" s="124"/>
      <c r="I62" s="8"/>
      <c r="L62" s="8"/>
    </row>
    <row r="63" spans="1:12" ht="12.75">
      <c r="A63" s="373">
        <v>3239</v>
      </c>
      <c r="B63" s="35" t="s">
        <v>17</v>
      </c>
      <c r="C63" s="51">
        <v>1000</v>
      </c>
      <c r="D63" s="35">
        <v>1000</v>
      </c>
      <c r="E63" s="124"/>
      <c r="F63" s="124"/>
      <c r="I63" s="8"/>
      <c r="L63" s="8"/>
    </row>
    <row r="64" spans="1:12" ht="22.5">
      <c r="A64" s="369">
        <v>329</v>
      </c>
      <c r="B64" s="22" t="s">
        <v>26</v>
      </c>
      <c r="C64" s="52">
        <f t="shared" si="0"/>
        <v>0</v>
      </c>
      <c r="D64" s="22"/>
      <c r="E64" s="126"/>
      <c r="F64" s="126"/>
      <c r="I64" s="8"/>
      <c r="L64" s="8"/>
    </row>
    <row r="65" spans="1:14" ht="13.5">
      <c r="A65" s="374">
        <v>34</v>
      </c>
      <c r="B65" s="31" t="s">
        <v>18</v>
      </c>
      <c r="C65" s="54">
        <f>C66</f>
        <v>4000</v>
      </c>
      <c r="D65" s="54">
        <f>D66</f>
        <v>4000</v>
      </c>
      <c r="E65" s="109">
        <v>4000</v>
      </c>
      <c r="F65" s="109">
        <v>4000</v>
      </c>
      <c r="I65" s="8"/>
      <c r="L65" s="8"/>
      <c r="M65" s="131"/>
      <c r="N65" s="131"/>
    </row>
    <row r="66" spans="1:14" ht="13.5">
      <c r="A66" s="375">
        <v>343</v>
      </c>
      <c r="B66" s="359" t="s">
        <v>118</v>
      </c>
      <c r="C66" s="360">
        <f>SUM(C67:C69)</f>
        <v>4000</v>
      </c>
      <c r="D66" s="360">
        <f>SUM(D67:D69)</f>
        <v>4000</v>
      </c>
      <c r="E66" s="360"/>
      <c r="F66" s="360"/>
      <c r="I66" s="8"/>
      <c r="L66" s="8"/>
      <c r="M66" s="131"/>
      <c r="N66" s="131"/>
    </row>
    <row r="67" spans="1:14" ht="18.75">
      <c r="A67" s="34">
        <v>3431</v>
      </c>
      <c r="B67" s="38" t="s">
        <v>53</v>
      </c>
      <c r="C67" s="51">
        <v>4000</v>
      </c>
      <c r="D67" s="35">
        <v>4000</v>
      </c>
      <c r="E67" s="1"/>
      <c r="F67" s="1"/>
      <c r="G67" s="131"/>
      <c r="H67" s="131"/>
      <c r="I67" s="148"/>
      <c r="J67" s="131"/>
      <c r="K67" s="131"/>
      <c r="L67" s="148"/>
      <c r="M67" s="135"/>
      <c r="N67" s="135"/>
    </row>
    <row r="68" spans="1:12" ht="12.75" hidden="1">
      <c r="A68" s="34">
        <v>3433</v>
      </c>
      <c r="B68" s="38" t="s">
        <v>54</v>
      </c>
      <c r="C68" s="51">
        <f>SUM(D68)</f>
        <v>0</v>
      </c>
      <c r="D68" s="35"/>
      <c r="E68" s="1"/>
      <c r="F68" s="1"/>
      <c r="G68" s="135"/>
      <c r="H68" s="135"/>
      <c r="I68" s="149"/>
      <c r="J68" s="135"/>
      <c r="K68" s="135"/>
      <c r="L68" s="149"/>
    </row>
    <row r="69" spans="1:12" ht="18.75" hidden="1">
      <c r="A69" s="34">
        <v>3434</v>
      </c>
      <c r="B69" s="38" t="s">
        <v>26</v>
      </c>
      <c r="C69" s="51">
        <f>SUM(D69)</f>
        <v>0</v>
      </c>
      <c r="D69" s="35"/>
      <c r="E69" s="1"/>
      <c r="F69" s="1"/>
      <c r="I69" s="8"/>
      <c r="L69" s="8"/>
    </row>
    <row r="70" spans="1:12" ht="13.5">
      <c r="A70" s="127"/>
      <c r="B70" s="128" t="s">
        <v>81</v>
      </c>
      <c r="C70" s="129">
        <f>SUM(C35+C65)</f>
        <v>475440</v>
      </c>
      <c r="D70" s="129">
        <f>SUM(D35+D65)</f>
        <v>475440</v>
      </c>
      <c r="E70" s="129">
        <f>SUM(E35+E65)</f>
        <v>475440</v>
      </c>
      <c r="F70" s="129">
        <f>SUM(F35+F65)</f>
        <v>475440</v>
      </c>
      <c r="I70" s="8"/>
      <c r="L70" s="8"/>
    </row>
    <row r="71" spans="1:6" s="134" customFormat="1" ht="13.5">
      <c r="A71" s="320"/>
      <c r="B71" s="321"/>
      <c r="C71" s="322"/>
      <c r="D71" s="322"/>
      <c r="E71" s="322"/>
      <c r="F71" s="322"/>
    </row>
    <row r="72" spans="7:14" ht="12.75">
      <c r="G72" s="134"/>
      <c r="H72" s="134"/>
      <c r="I72" s="317"/>
      <c r="J72" s="134"/>
      <c r="K72" s="134"/>
      <c r="L72" s="317"/>
      <c r="M72" s="134"/>
      <c r="N72" s="134"/>
    </row>
    <row r="73" spans="1:14" s="311" customFormat="1" ht="12">
      <c r="A73" s="306" t="s">
        <v>84</v>
      </c>
      <c r="B73" s="307"/>
      <c r="C73" s="308" t="s">
        <v>144</v>
      </c>
      <c r="D73" s="309" t="s">
        <v>166</v>
      </c>
      <c r="E73" s="310"/>
      <c r="F73" s="310"/>
      <c r="G73" s="318"/>
      <c r="H73" s="318"/>
      <c r="I73" s="318"/>
      <c r="J73" s="318"/>
      <c r="K73" s="318"/>
      <c r="L73" s="318"/>
      <c r="M73" s="318"/>
      <c r="N73" s="318"/>
    </row>
    <row r="74" spans="1:14" ht="27">
      <c r="A74" s="10" t="s">
        <v>30</v>
      </c>
      <c r="B74" s="11" t="s">
        <v>10</v>
      </c>
      <c r="C74" s="12" t="s">
        <v>159</v>
      </c>
      <c r="D74" s="12" t="s">
        <v>75</v>
      </c>
      <c r="E74" s="12" t="s">
        <v>134</v>
      </c>
      <c r="F74" s="12" t="s">
        <v>161</v>
      </c>
      <c r="G74" s="319"/>
      <c r="H74" s="319"/>
      <c r="I74" s="319"/>
      <c r="J74" s="319"/>
      <c r="K74" s="319"/>
      <c r="L74" s="319"/>
      <c r="M74" s="319"/>
      <c r="N74" s="319"/>
    </row>
    <row r="75" spans="1:14" s="6" customFormat="1" ht="12.75">
      <c r="A75" s="40" t="s">
        <v>33</v>
      </c>
      <c r="B75" s="39" t="s">
        <v>34</v>
      </c>
      <c r="C75" s="39" t="s">
        <v>35</v>
      </c>
      <c r="D75" s="39" t="s">
        <v>36</v>
      </c>
      <c r="E75" s="39" t="s">
        <v>73</v>
      </c>
      <c r="F75" s="39" t="s">
        <v>145</v>
      </c>
      <c r="G75" s="8"/>
      <c r="H75" s="8"/>
      <c r="I75" s="8"/>
      <c r="J75" s="8"/>
      <c r="K75" s="8"/>
      <c r="L75" s="8"/>
      <c r="M75" s="8"/>
      <c r="N75" s="8"/>
    </row>
    <row r="76" spans="1:14" s="37" customFormat="1" ht="22.5">
      <c r="A76" s="41">
        <v>42</v>
      </c>
      <c r="B76" s="42" t="s">
        <v>27</v>
      </c>
      <c r="C76" s="56">
        <f>C78+C82+C87+C91</f>
        <v>36000</v>
      </c>
      <c r="D76" s="56">
        <f>D78+D82+D87+D91</f>
        <v>36000</v>
      </c>
      <c r="E76" s="108">
        <v>36000</v>
      </c>
      <c r="F76" s="108">
        <v>36000</v>
      </c>
      <c r="G76" s="8"/>
      <c r="H76" s="8"/>
      <c r="I76" s="8"/>
      <c r="J76" s="8"/>
      <c r="K76" s="8"/>
      <c r="L76" s="8"/>
      <c r="M76" s="8"/>
      <c r="N76" s="8"/>
    </row>
    <row r="77" spans="1:14" s="37" customFormat="1" ht="12.75">
      <c r="A77" s="379">
        <v>422</v>
      </c>
      <c r="B77" s="380" t="s">
        <v>119</v>
      </c>
      <c r="C77" s="381">
        <v>36000</v>
      </c>
      <c r="D77" s="381">
        <v>36000</v>
      </c>
      <c r="E77" s="381"/>
      <c r="F77" s="381"/>
      <c r="G77" s="8"/>
      <c r="H77" s="8"/>
      <c r="I77" s="8"/>
      <c r="J77" s="8"/>
      <c r="K77" s="8"/>
      <c r="L77" s="8"/>
      <c r="M77" s="8"/>
      <c r="N77" s="8"/>
    </row>
    <row r="78" spans="1:12" ht="12.75">
      <c r="A78" s="112">
        <v>4221</v>
      </c>
      <c r="B78" s="113" t="s">
        <v>19</v>
      </c>
      <c r="C78" s="376">
        <f>C79+C80+C81</f>
        <v>28000</v>
      </c>
      <c r="D78" s="376">
        <f>D79+D80+D81</f>
        <v>28000</v>
      </c>
      <c r="E78" s="50"/>
      <c r="F78" s="50"/>
      <c r="I78" s="8"/>
      <c r="L78" s="8"/>
    </row>
    <row r="79" spans="1:14" ht="12.75">
      <c r="A79" s="19">
        <v>42211</v>
      </c>
      <c r="B79" s="20" t="s">
        <v>55</v>
      </c>
      <c r="C79" s="51">
        <v>7000</v>
      </c>
      <c r="D79" s="20">
        <v>7000</v>
      </c>
      <c r="E79" s="20"/>
      <c r="F79" s="20"/>
      <c r="G79" s="130"/>
      <c r="H79" s="130"/>
      <c r="I79" s="130"/>
      <c r="J79" s="130"/>
      <c r="K79" s="130"/>
      <c r="L79" s="130"/>
      <c r="M79" s="130"/>
      <c r="N79" s="130"/>
    </row>
    <row r="80" spans="1:14" ht="12.75">
      <c r="A80" s="19">
        <v>42212</v>
      </c>
      <c r="B80" s="20" t="s">
        <v>56</v>
      </c>
      <c r="C80" s="51">
        <f aca="true" t="shared" si="1" ref="C80:C94">SUM(D80)</f>
        <v>21000</v>
      </c>
      <c r="D80" s="20">
        <v>21000</v>
      </c>
      <c r="E80" s="20"/>
      <c r="F80" s="20"/>
      <c r="G80" s="134"/>
      <c r="H80" s="134"/>
      <c r="I80" s="134"/>
      <c r="J80" s="134"/>
      <c r="K80" s="134"/>
      <c r="L80" s="134"/>
      <c r="M80" s="134"/>
      <c r="N80" s="134"/>
    </row>
    <row r="81" spans="1:14" s="130" customFormat="1" ht="12.75">
      <c r="A81" s="19">
        <v>42219</v>
      </c>
      <c r="B81" s="20" t="s">
        <v>57</v>
      </c>
      <c r="C81" s="51">
        <f t="shared" si="1"/>
        <v>0</v>
      </c>
      <c r="D81" s="20"/>
      <c r="E81" s="20"/>
      <c r="F81" s="20"/>
      <c r="G81" s="136"/>
      <c r="H81" s="136"/>
      <c r="I81" s="136"/>
      <c r="J81" s="136"/>
      <c r="K81" s="136"/>
      <c r="L81" s="136"/>
      <c r="M81" s="136"/>
      <c r="N81" s="136"/>
    </row>
    <row r="82" spans="1:14" s="134" customFormat="1" ht="12.75">
      <c r="A82" s="112">
        <v>4222</v>
      </c>
      <c r="B82" s="113" t="s">
        <v>20</v>
      </c>
      <c r="C82" s="376">
        <f t="shared" si="1"/>
        <v>0</v>
      </c>
      <c r="D82" s="376">
        <f>D83+D84+D85+D86</f>
        <v>0</v>
      </c>
      <c r="E82" s="50"/>
      <c r="F82" s="50"/>
      <c r="G82" s="8"/>
      <c r="H82" s="8"/>
      <c r="I82" s="8"/>
      <c r="J82" s="8"/>
      <c r="K82" s="8"/>
      <c r="L82" s="8"/>
      <c r="M82" s="8"/>
      <c r="N82" s="8"/>
    </row>
    <row r="83" spans="1:14" s="136" customFormat="1" ht="12.75">
      <c r="A83" s="19">
        <v>42221</v>
      </c>
      <c r="B83" s="20" t="s">
        <v>58</v>
      </c>
      <c r="C83" s="51">
        <f t="shared" si="1"/>
        <v>0</v>
      </c>
      <c r="D83" s="20"/>
      <c r="E83" s="20"/>
      <c r="F83" s="20"/>
      <c r="G83" s="8"/>
      <c r="H83" s="8"/>
      <c r="I83" s="8"/>
      <c r="J83" s="8"/>
      <c r="K83" s="8"/>
      <c r="L83" s="8"/>
      <c r="M83" s="8"/>
      <c r="N83" s="8"/>
    </row>
    <row r="84" spans="1:12" ht="22.5">
      <c r="A84" s="19">
        <v>42222</v>
      </c>
      <c r="B84" s="20" t="s">
        <v>59</v>
      </c>
      <c r="C84" s="51">
        <f t="shared" si="1"/>
        <v>0</v>
      </c>
      <c r="D84" s="20"/>
      <c r="E84" s="20"/>
      <c r="F84" s="20"/>
      <c r="I84" s="8"/>
      <c r="L84" s="8"/>
    </row>
    <row r="85" spans="1:12" ht="12.75">
      <c r="A85" s="19">
        <v>42223</v>
      </c>
      <c r="B85" s="20" t="s">
        <v>60</v>
      </c>
      <c r="C85" s="51">
        <f t="shared" si="1"/>
        <v>0</v>
      </c>
      <c r="D85" s="20"/>
      <c r="E85" s="20"/>
      <c r="F85" s="20"/>
      <c r="I85" s="8"/>
      <c r="L85" s="8"/>
    </row>
    <row r="86" spans="1:12" ht="12.75">
      <c r="A86" s="19">
        <v>42229</v>
      </c>
      <c r="B86" s="20" t="s">
        <v>61</v>
      </c>
      <c r="C86" s="51">
        <f t="shared" si="1"/>
        <v>0</v>
      </c>
      <c r="D86" s="20"/>
      <c r="E86" s="20"/>
      <c r="F86" s="20"/>
      <c r="I86" s="8"/>
      <c r="L86" s="8"/>
    </row>
    <row r="87" spans="1:12" ht="12.75">
      <c r="A87" s="112">
        <v>4223</v>
      </c>
      <c r="B87" s="113" t="s">
        <v>62</v>
      </c>
      <c r="C87" s="376">
        <f t="shared" si="1"/>
        <v>0</v>
      </c>
      <c r="D87" s="376">
        <f>D88+D89+D90</f>
        <v>0</v>
      </c>
      <c r="E87" s="50"/>
      <c r="F87" s="50"/>
      <c r="I87" s="8"/>
      <c r="L87" s="8"/>
    </row>
    <row r="88" spans="1:12" ht="22.5">
      <c r="A88" s="19">
        <v>42231</v>
      </c>
      <c r="B88" s="20" t="s">
        <v>63</v>
      </c>
      <c r="C88" s="51">
        <f t="shared" si="1"/>
        <v>0</v>
      </c>
      <c r="D88" s="20"/>
      <c r="E88" s="20"/>
      <c r="F88" s="20"/>
      <c r="I88" s="8"/>
      <c r="L88" s="8"/>
    </row>
    <row r="89" spans="1:12" ht="22.5">
      <c r="A89" s="19">
        <v>42232</v>
      </c>
      <c r="B89" s="20" t="s">
        <v>64</v>
      </c>
      <c r="C89" s="51">
        <f t="shared" si="1"/>
        <v>0</v>
      </c>
      <c r="D89" s="20"/>
      <c r="E89" s="20"/>
      <c r="F89" s="20"/>
      <c r="I89" s="8"/>
      <c r="L89" s="8"/>
    </row>
    <row r="90" spans="1:12" ht="22.5">
      <c r="A90" s="19">
        <v>42233</v>
      </c>
      <c r="B90" s="20" t="s">
        <v>65</v>
      </c>
      <c r="C90" s="51">
        <f t="shared" si="1"/>
        <v>0</v>
      </c>
      <c r="D90" s="20"/>
      <c r="E90" s="20"/>
      <c r="F90" s="20"/>
      <c r="I90" s="8"/>
      <c r="L90" s="8"/>
    </row>
    <row r="91" spans="1:12" ht="12.75">
      <c r="A91" s="112">
        <v>4226</v>
      </c>
      <c r="B91" s="113" t="s">
        <v>66</v>
      </c>
      <c r="C91" s="376">
        <f t="shared" si="1"/>
        <v>8000</v>
      </c>
      <c r="D91" s="376">
        <f>D92+D93</f>
        <v>8000</v>
      </c>
      <c r="E91" s="50"/>
      <c r="F91" s="50"/>
      <c r="I91" s="8"/>
      <c r="L91" s="8"/>
    </row>
    <row r="92" spans="1:12" ht="12.75">
      <c r="A92" s="19">
        <v>42261</v>
      </c>
      <c r="B92" s="20" t="s">
        <v>67</v>
      </c>
      <c r="C92" s="51">
        <f t="shared" si="1"/>
        <v>6000</v>
      </c>
      <c r="D92" s="20">
        <v>6000</v>
      </c>
      <c r="E92" s="20"/>
      <c r="F92" s="20"/>
      <c r="I92" s="8"/>
      <c r="L92" s="8"/>
    </row>
    <row r="93" spans="1:12" ht="12.75">
      <c r="A93" s="19">
        <v>42262</v>
      </c>
      <c r="B93" s="20" t="s">
        <v>68</v>
      </c>
      <c r="C93" s="51">
        <f t="shared" si="1"/>
        <v>2000</v>
      </c>
      <c r="D93" s="20">
        <v>2000</v>
      </c>
      <c r="E93" s="20"/>
      <c r="F93" s="20"/>
      <c r="I93" s="8"/>
      <c r="L93" s="8"/>
    </row>
    <row r="94" spans="1:12" ht="12.75">
      <c r="A94" s="377">
        <v>4241</v>
      </c>
      <c r="B94" s="378" t="s">
        <v>69</v>
      </c>
      <c r="C94" s="378">
        <f t="shared" si="1"/>
        <v>0</v>
      </c>
      <c r="D94" s="378"/>
      <c r="E94" s="22"/>
      <c r="F94" s="22"/>
      <c r="I94" s="8"/>
      <c r="L94" s="8"/>
    </row>
    <row r="95" spans="1:12" ht="12.75">
      <c r="A95" s="21" t="s">
        <v>102</v>
      </c>
      <c r="B95" s="22"/>
      <c r="C95" s="22"/>
      <c r="D95" s="22"/>
      <c r="E95" s="22"/>
      <c r="F95" s="22"/>
      <c r="I95" s="8"/>
      <c r="L95" s="8"/>
    </row>
    <row r="96" spans="1:14" s="205" customFormat="1" ht="12.75">
      <c r="A96" s="44"/>
      <c r="B96" s="5"/>
      <c r="C96" s="5"/>
      <c r="D96" s="43"/>
      <c r="E96" s="43"/>
      <c r="F96" s="43"/>
      <c r="G96" s="8"/>
      <c r="H96" s="8"/>
      <c r="I96" s="8"/>
      <c r="J96" s="8"/>
      <c r="K96" s="8"/>
      <c r="L96" s="8"/>
      <c r="M96" s="8"/>
      <c r="N96" s="8"/>
    </row>
    <row r="97" spans="1:14" ht="12.75">
      <c r="A97" s="171"/>
      <c r="B97" s="171" t="s">
        <v>128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</row>
    <row r="98" spans="1:14" s="311" customFormat="1" ht="12">
      <c r="A98" s="198" t="s">
        <v>147</v>
      </c>
      <c r="B98" s="312"/>
      <c r="C98" s="312"/>
      <c r="D98" s="312" t="s">
        <v>148</v>
      </c>
      <c r="E98" s="312"/>
      <c r="F98" s="312"/>
      <c r="G98" s="313"/>
      <c r="H98" s="313"/>
      <c r="I98" s="314"/>
      <c r="J98" s="314"/>
      <c r="K98" s="314"/>
      <c r="L98" s="314"/>
      <c r="M98" s="313"/>
      <c r="N98" s="313"/>
    </row>
    <row r="99" spans="1:14" ht="87.75">
      <c r="A99" s="10" t="s">
        <v>30</v>
      </c>
      <c r="B99" s="11" t="s">
        <v>10</v>
      </c>
      <c r="C99" s="12" t="s">
        <v>159</v>
      </c>
      <c r="D99" s="12" t="s">
        <v>75</v>
      </c>
      <c r="E99" s="12" t="s">
        <v>31</v>
      </c>
      <c r="F99" s="12" t="s">
        <v>4</v>
      </c>
      <c r="G99" s="327" t="s">
        <v>149</v>
      </c>
      <c r="H99" s="327" t="s">
        <v>193</v>
      </c>
      <c r="I99" s="147" t="s">
        <v>6</v>
      </c>
      <c r="J99" s="13" t="s">
        <v>9</v>
      </c>
      <c r="K99" s="14" t="s">
        <v>32</v>
      </c>
      <c r="L99" s="153" t="s">
        <v>7</v>
      </c>
      <c r="M99" s="12" t="s">
        <v>134</v>
      </c>
      <c r="N99" s="12" t="s">
        <v>161</v>
      </c>
    </row>
    <row r="100" spans="1:14" ht="12.75">
      <c r="A100" s="45" t="s">
        <v>33</v>
      </c>
      <c r="B100" s="46" t="s">
        <v>34</v>
      </c>
      <c r="C100" s="46" t="s">
        <v>35</v>
      </c>
      <c r="D100" s="46" t="s">
        <v>36</v>
      </c>
      <c r="E100" s="46" t="s">
        <v>73</v>
      </c>
      <c r="F100" s="46" t="s">
        <v>76</v>
      </c>
      <c r="G100" s="46" t="s">
        <v>37</v>
      </c>
      <c r="H100" s="46"/>
      <c r="I100" s="46" t="s">
        <v>38</v>
      </c>
      <c r="J100" s="46" t="s">
        <v>39</v>
      </c>
      <c r="K100" s="46" t="s">
        <v>40</v>
      </c>
      <c r="L100" s="46" t="s">
        <v>41</v>
      </c>
      <c r="M100" s="46" t="s">
        <v>42</v>
      </c>
      <c r="N100" s="46" t="s">
        <v>77</v>
      </c>
    </row>
    <row r="101" spans="1:14" ht="12.75">
      <c r="A101" s="158">
        <v>31</v>
      </c>
      <c r="B101" s="159" t="s">
        <v>21</v>
      </c>
      <c r="C101" s="160">
        <f>SUM(C102+C103+C104)</f>
        <v>1140000</v>
      </c>
      <c r="D101" s="160">
        <f>SUM(D102:D104)</f>
        <v>847800</v>
      </c>
      <c r="E101" s="160">
        <f aca="true" t="shared" si="2" ref="E101:L101">SUM(E102+E103+E104)</f>
        <v>0</v>
      </c>
      <c r="F101" s="160"/>
      <c r="G101" s="160">
        <f>C101-D101</f>
        <v>292200</v>
      </c>
      <c r="H101" s="160"/>
      <c r="I101" s="161">
        <f t="shared" si="2"/>
        <v>0</v>
      </c>
      <c r="J101" s="160">
        <f t="shared" si="2"/>
        <v>0</v>
      </c>
      <c r="K101" s="160">
        <f t="shared" si="2"/>
        <v>0</v>
      </c>
      <c r="L101" s="160">
        <f t="shared" si="2"/>
        <v>0</v>
      </c>
      <c r="M101" s="157">
        <v>1140000</v>
      </c>
      <c r="N101" s="157">
        <v>1140000</v>
      </c>
    </row>
    <row r="102" spans="1:14" ht="12.75">
      <c r="A102" s="168">
        <v>311</v>
      </c>
      <c r="B102" s="20" t="s">
        <v>72</v>
      </c>
      <c r="C102" s="328">
        <v>1050000</v>
      </c>
      <c r="D102" s="329">
        <v>847800</v>
      </c>
      <c r="E102" s="329"/>
      <c r="F102" s="329"/>
      <c r="G102" s="329">
        <f>C102-D102</f>
        <v>202200</v>
      </c>
      <c r="H102" s="329"/>
      <c r="I102" s="151"/>
      <c r="J102" s="330"/>
      <c r="K102" s="330"/>
      <c r="L102" s="151"/>
      <c r="M102" s="331"/>
      <c r="N102" s="332"/>
    </row>
    <row r="103" spans="1:14" ht="12.75">
      <c r="A103" s="168">
        <v>312</v>
      </c>
      <c r="B103" s="20" t="s">
        <v>11</v>
      </c>
      <c r="C103" s="328">
        <f>SUM(D103:L103)</f>
        <v>90000</v>
      </c>
      <c r="D103" s="329"/>
      <c r="E103" s="329"/>
      <c r="F103" s="329"/>
      <c r="G103" s="329">
        <v>50000</v>
      </c>
      <c r="H103" s="329">
        <v>40000</v>
      </c>
      <c r="I103" s="151"/>
      <c r="J103" s="330"/>
      <c r="K103" s="330"/>
      <c r="L103" s="151"/>
      <c r="M103" s="331"/>
      <c r="N103" s="332"/>
    </row>
    <row r="104" spans="1:14" ht="12.75">
      <c r="A104" s="168">
        <v>313</v>
      </c>
      <c r="B104" s="20" t="s">
        <v>116</v>
      </c>
      <c r="C104" s="328"/>
      <c r="D104" s="329"/>
      <c r="E104" s="329"/>
      <c r="F104" s="329"/>
      <c r="G104" s="329"/>
      <c r="H104" s="329"/>
      <c r="I104" s="151"/>
      <c r="J104" s="330"/>
      <c r="K104" s="330"/>
      <c r="L104" s="151"/>
      <c r="M104" s="331"/>
      <c r="N104" s="332"/>
    </row>
    <row r="105" spans="1:14" s="48" customFormat="1" ht="12.75">
      <c r="A105" s="162">
        <v>32</v>
      </c>
      <c r="B105" s="163" t="s">
        <v>12</v>
      </c>
      <c r="C105" s="164">
        <f aca="true" t="shared" si="3" ref="C105:C126">SUM(D105:L105)</f>
        <v>875630</v>
      </c>
      <c r="D105" s="164">
        <f>SUM(D106+D111+D122+D128+D130)</f>
        <v>8000</v>
      </c>
      <c r="E105" s="164">
        <f>SUM(E106+E111+E122+E128+E130)</f>
        <v>0</v>
      </c>
      <c r="F105" s="164"/>
      <c r="G105" s="164">
        <f>SUM(G106,G111,G122,G128,G129)</f>
        <v>867630</v>
      </c>
      <c r="H105" s="164"/>
      <c r="I105" s="167">
        <f>SUM(I106+I111+I122+I128+I130)</f>
        <v>0</v>
      </c>
      <c r="J105" s="164">
        <f>SUM(J106+J111+J122+J128+J130)</f>
        <v>0</v>
      </c>
      <c r="K105" s="164">
        <f>SUM(K106+K111+K122+K128+K130)</f>
        <v>0</v>
      </c>
      <c r="L105" s="164">
        <f>SUM(L106+L111+L122+L128+L130)</f>
        <v>0</v>
      </c>
      <c r="M105" s="165">
        <v>875630</v>
      </c>
      <c r="N105" s="166">
        <v>875630</v>
      </c>
    </row>
    <row r="106" spans="1:14" ht="12.75">
      <c r="A106" s="336">
        <v>321</v>
      </c>
      <c r="B106" s="337" t="s">
        <v>23</v>
      </c>
      <c r="C106" s="164">
        <f t="shared" si="3"/>
        <v>60000</v>
      </c>
      <c r="D106" s="338"/>
      <c r="E106" s="338"/>
      <c r="F106" s="338"/>
      <c r="G106" s="338">
        <f>SUM(G107:G110)</f>
        <v>60000</v>
      </c>
      <c r="H106" s="338"/>
      <c r="I106" s="340"/>
      <c r="J106" s="339"/>
      <c r="K106" s="339"/>
      <c r="L106" s="340"/>
      <c r="M106" s="339"/>
      <c r="N106" s="341"/>
    </row>
    <row r="107" spans="1:14" s="48" customFormat="1" ht="22.5">
      <c r="A107" s="333">
        <v>32111</v>
      </c>
      <c r="B107" s="20" t="s">
        <v>174</v>
      </c>
      <c r="C107" s="164">
        <f t="shared" si="3"/>
        <v>20000</v>
      </c>
      <c r="D107" s="329"/>
      <c r="E107" s="329"/>
      <c r="F107" s="329"/>
      <c r="G107" s="329">
        <v>20000</v>
      </c>
      <c r="H107" s="329"/>
      <c r="I107" s="151"/>
      <c r="J107" s="330"/>
      <c r="K107" s="330"/>
      <c r="L107" s="151"/>
      <c r="M107" s="331"/>
      <c r="N107" s="332"/>
    </row>
    <row r="108" spans="1:14" ht="22.5">
      <c r="A108" s="333">
        <v>32113</v>
      </c>
      <c r="B108" s="20" t="s">
        <v>175</v>
      </c>
      <c r="C108" s="164">
        <f t="shared" si="3"/>
        <v>15000</v>
      </c>
      <c r="D108" s="329"/>
      <c r="E108" s="329"/>
      <c r="F108" s="329"/>
      <c r="G108" s="329">
        <v>15000</v>
      </c>
      <c r="H108" s="329"/>
      <c r="I108" s="151"/>
      <c r="J108" s="330"/>
      <c r="K108" s="330"/>
      <c r="L108" s="151"/>
      <c r="M108" s="331"/>
      <c r="N108" s="332"/>
    </row>
    <row r="109" spans="1:14" ht="22.5">
      <c r="A109" s="333">
        <v>32115</v>
      </c>
      <c r="B109" s="20" t="s">
        <v>176</v>
      </c>
      <c r="C109" s="164">
        <f t="shared" si="3"/>
        <v>15000</v>
      </c>
      <c r="D109" s="329"/>
      <c r="E109" s="329"/>
      <c r="F109" s="329"/>
      <c r="G109" s="329">
        <v>15000</v>
      </c>
      <c r="H109" s="329"/>
      <c r="I109" s="151"/>
      <c r="J109" s="330"/>
      <c r="K109" s="330"/>
      <c r="L109" s="151"/>
      <c r="M109" s="331"/>
      <c r="N109" s="332"/>
    </row>
    <row r="110" spans="1:14" ht="22.5">
      <c r="A110" s="333">
        <v>32121</v>
      </c>
      <c r="B110" s="20" t="s">
        <v>194</v>
      </c>
      <c r="C110" s="164">
        <f t="shared" si="3"/>
        <v>10000</v>
      </c>
      <c r="D110" s="329"/>
      <c r="E110" s="329"/>
      <c r="F110" s="329"/>
      <c r="G110" s="329">
        <v>10000</v>
      </c>
      <c r="H110" s="329"/>
      <c r="I110" s="151"/>
      <c r="J110" s="330"/>
      <c r="K110" s="330"/>
      <c r="L110" s="151"/>
      <c r="M110" s="331"/>
      <c r="N110" s="332"/>
    </row>
    <row r="111" spans="1:14" ht="12.75">
      <c r="A111" s="336">
        <v>322</v>
      </c>
      <c r="B111" s="337" t="s">
        <v>24</v>
      </c>
      <c r="C111" s="164">
        <f t="shared" si="3"/>
        <v>680300</v>
      </c>
      <c r="D111" s="338">
        <v>8000</v>
      </c>
      <c r="E111" s="338"/>
      <c r="F111" s="338"/>
      <c r="G111" s="338">
        <f>SUM(G112:G121)</f>
        <v>672300</v>
      </c>
      <c r="H111" s="338"/>
      <c r="I111" s="340"/>
      <c r="J111" s="339"/>
      <c r="K111" s="339"/>
      <c r="L111" s="340"/>
      <c r="M111" s="339"/>
      <c r="N111" s="341"/>
    </row>
    <row r="112" spans="1:14" ht="12.75">
      <c r="A112" s="333">
        <v>32211</v>
      </c>
      <c r="B112" s="333" t="s">
        <v>177</v>
      </c>
      <c r="C112" s="164">
        <f t="shared" si="3"/>
        <v>30000</v>
      </c>
      <c r="D112" s="329"/>
      <c r="E112" s="329"/>
      <c r="F112" s="329"/>
      <c r="G112" s="329">
        <v>30000</v>
      </c>
      <c r="H112" s="329"/>
      <c r="I112" s="151"/>
      <c r="J112" s="330"/>
      <c r="K112" s="330"/>
      <c r="L112" s="151"/>
      <c r="M112" s="331"/>
      <c r="N112" s="332"/>
    </row>
    <row r="113" spans="1:14" ht="12.75">
      <c r="A113" s="333">
        <v>32212</v>
      </c>
      <c r="B113" s="333" t="s">
        <v>178</v>
      </c>
      <c r="C113" s="164">
        <f t="shared" si="3"/>
        <v>2000</v>
      </c>
      <c r="D113" s="329"/>
      <c r="E113" s="329"/>
      <c r="F113" s="329"/>
      <c r="G113" s="329">
        <v>2000</v>
      </c>
      <c r="H113" s="329"/>
      <c r="I113" s="151"/>
      <c r="J113" s="330"/>
      <c r="K113" s="330"/>
      <c r="L113" s="151"/>
      <c r="M113" s="331"/>
      <c r="N113" s="332"/>
    </row>
    <row r="114" spans="1:14" ht="12.75">
      <c r="A114" s="333">
        <v>32214</v>
      </c>
      <c r="B114" s="333" t="s">
        <v>179</v>
      </c>
      <c r="C114" s="164">
        <f t="shared" si="3"/>
        <v>7000</v>
      </c>
      <c r="D114" s="329"/>
      <c r="E114" s="329"/>
      <c r="F114" s="329"/>
      <c r="G114" s="329">
        <v>7000</v>
      </c>
      <c r="H114" s="329"/>
      <c r="I114" s="151"/>
      <c r="J114" s="330"/>
      <c r="K114" s="330"/>
      <c r="L114" s="151"/>
      <c r="M114" s="331"/>
      <c r="N114" s="332"/>
    </row>
    <row r="115" spans="1:14" ht="12.75">
      <c r="A115" s="333">
        <v>32216</v>
      </c>
      <c r="B115" s="333" t="s">
        <v>180</v>
      </c>
      <c r="C115" s="164">
        <f t="shared" si="3"/>
        <v>7000</v>
      </c>
      <c r="D115" s="329"/>
      <c r="E115" s="329"/>
      <c r="F115" s="329"/>
      <c r="G115" s="329">
        <v>7000</v>
      </c>
      <c r="H115" s="329"/>
      <c r="I115" s="151"/>
      <c r="J115" s="330"/>
      <c r="K115" s="330"/>
      <c r="L115" s="151"/>
      <c r="M115" s="331"/>
      <c r="N115" s="332"/>
    </row>
    <row r="116" spans="1:14" ht="12.75">
      <c r="A116" s="333">
        <v>32224</v>
      </c>
      <c r="B116" s="333" t="s">
        <v>181</v>
      </c>
      <c r="C116" s="164">
        <f t="shared" si="3"/>
        <v>602300</v>
      </c>
      <c r="D116" s="329"/>
      <c r="E116" s="329"/>
      <c r="F116" s="329"/>
      <c r="G116" s="329">
        <v>602300</v>
      </c>
      <c r="H116" s="329"/>
      <c r="I116" s="151"/>
      <c r="J116" s="330"/>
      <c r="K116" s="330"/>
      <c r="L116" s="151"/>
      <c r="M116" s="331"/>
      <c r="N116" s="332"/>
    </row>
    <row r="117" spans="1:14" ht="12.75">
      <c r="A117" s="333">
        <v>32236</v>
      </c>
      <c r="B117" s="333" t="s">
        <v>182</v>
      </c>
      <c r="C117" s="164">
        <f t="shared" si="3"/>
        <v>8000</v>
      </c>
      <c r="D117" s="329">
        <v>8000</v>
      </c>
      <c r="E117" s="329"/>
      <c r="F117" s="329"/>
      <c r="G117" s="329"/>
      <c r="H117" s="329"/>
      <c r="I117" s="151"/>
      <c r="J117" s="330"/>
      <c r="K117" s="330"/>
      <c r="L117" s="151"/>
      <c r="M117" s="331"/>
      <c r="N117" s="332"/>
    </row>
    <row r="118" spans="1:14" s="18" customFormat="1" ht="22.5">
      <c r="A118" s="333">
        <v>32241</v>
      </c>
      <c r="B118" s="333" t="s">
        <v>183</v>
      </c>
      <c r="C118" s="164">
        <f t="shared" si="3"/>
        <v>10000</v>
      </c>
      <c r="D118" s="329"/>
      <c r="E118" s="329"/>
      <c r="F118" s="329"/>
      <c r="G118" s="329">
        <v>10000</v>
      </c>
      <c r="H118" s="329"/>
      <c r="I118" s="151"/>
      <c r="J118" s="330"/>
      <c r="K118" s="330"/>
      <c r="L118" s="151"/>
      <c r="M118" s="331"/>
      <c r="N118" s="332"/>
    </row>
    <row r="119" spans="1:14" s="18" customFormat="1" ht="22.5">
      <c r="A119" s="333">
        <v>32242</v>
      </c>
      <c r="B119" s="333" t="s">
        <v>183</v>
      </c>
      <c r="C119" s="164">
        <f t="shared" si="3"/>
        <v>10000</v>
      </c>
      <c r="D119" s="329"/>
      <c r="E119" s="329"/>
      <c r="F119" s="329"/>
      <c r="G119" s="329">
        <v>10000</v>
      </c>
      <c r="H119" s="329"/>
      <c r="I119" s="151"/>
      <c r="J119" s="330"/>
      <c r="K119" s="330"/>
      <c r="L119" s="151"/>
      <c r="M119" s="331"/>
      <c r="N119" s="332"/>
    </row>
    <row r="120" spans="1:14" s="18" customFormat="1" ht="12.75">
      <c r="A120" s="333">
        <v>32271</v>
      </c>
      <c r="B120" s="333" t="s">
        <v>184</v>
      </c>
      <c r="C120" s="164">
        <f t="shared" si="3"/>
        <v>2000</v>
      </c>
      <c r="D120" s="329"/>
      <c r="E120" s="329"/>
      <c r="F120" s="329"/>
      <c r="G120" s="329">
        <v>2000</v>
      </c>
      <c r="H120" s="329"/>
      <c r="I120" s="151"/>
      <c r="J120" s="330"/>
      <c r="K120" s="330"/>
      <c r="L120" s="151"/>
      <c r="M120" s="331"/>
      <c r="N120" s="332"/>
    </row>
    <row r="121" spans="1:14" ht="12.75">
      <c r="A121" s="333">
        <v>32251</v>
      </c>
      <c r="B121" s="333" t="s">
        <v>185</v>
      </c>
      <c r="C121" s="164">
        <f t="shared" si="3"/>
        <v>2000</v>
      </c>
      <c r="D121" s="329"/>
      <c r="E121" s="329"/>
      <c r="F121" s="329"/>
      <c r="G121" s="329">
        <v>2000</v>
      </c>
      <c r="H121" s="329"/>
      <c r="I121" s="151"/>
      <c r="J121" s="330"/>
      <c r="K121" s="330"/>
      <c r="L121" s="151"/>
      <c r="M121" s="331"/>
      <c r="N121" s="332"/>
    </row>
    <row r="122" spans="1:14" s="134" customFormat="1" ht="12.75">
      <c r="A122" s="336">
        <v>323</v>
      </c>
      <c r="B122" s="337" t="s">
        <v>25</v>
      </c>
      <c r="C122" s="164">
        <f t="shared" si="3"/>
        <v>119330</v>
      </c>
      <c r="D122" s="338"/>
      <c r="E122" s="338"/>
      <c r="F122" s="338"/>
      <c r="G122" s="338">
        <f>SUM(G123:G127)</f>
        <v>119330</v>
      </c>
      <c r="H122" s="338"/>
      <c r="I122" s="340"/>
      <c r="J122" s="339"/>
      <c r="K122" s="339"/>
      <c r="L122" s="340"/>
      <c r="M122" s="339"/>
      <c r="N122" s="341"/>
    </row>
    <row r="123" spans="1:14" s="134" customFormat="1" ht="22.5">
      <c r="A123" s="333">
        <v>32321</v>
      </c>
      <c r="B123" s="20" t="s">
        <v>186</v>
      </c>
      <c r="C123" s="164">
        <f t="shared" si="3"/>
        <v>7500</v>
      </c>
      <c r="D123" s="329"/>
      <c r="E123" s="329"/>
      <c r="F123" s="329"/>
      <c r="G123" s="329">
        <v>7500</v>
      </c>
      <c r="H123" s="329"/>
      <c r="I123" s="151"/>
      <c r="J123" s="330"/>
      <c r="K123" s="330"/>
      <c r="L123" s="151"/>
      <c r="M123" s="331"/>
      <c r="N123" s="332"/>
    </row>
    <row r="124" spans="1:14" s="134" customFormat="1" ht="22.5">
      <c r="A124" s="333">
        <v>32339</v>
      </c>
      <c r="B124" s="20" t="s">
        <v>50</v>
      </c>
      <c r="C124" s="164">
        <f t="shared" si="3"/>
        <v>5000</v>
      </c>
      <c r="D124" s="329"/>
      <c r="E124" s="329"/>
      <c r="F124" s="329"/>
      <c r="G124" s="329">
        <v>5000</v>
      </c>
      <c r="H124" s="329"/>
      <c r="I124" s="151"/>
      <c r="J124" s="330"/>
      <c r="K124" s="330"/>
      <c r="L124" s="151"/>
      <c r="M124" s="331"/>
      <c r="N124" s="332"/>
    </row>
    <row r="125" spans="1:14" s="134" customFormat="1" ht="12.75">
      <c r="A125" s="333">
        <v>32381</v>
      </c>
      <c r="B125" s="20" t="s">
        <v>16</v>
      </c>
      <c r="C125" s="164">
        <f t="shared" si="3"/>
        <v>30000</v>
      </c>
      <c r="D125" s="329"/>
      <c r="E125" s="329"/>
      <c r="F125" s="329"/>
      <c r="G125" s="329">
        <v>30000</v>
      </c>
      <c r="H125" s="329"/>
      <c r="I125" s="151"/>
      <c r="J125" s="330"/>
      <c r="K125" s="330"/>
      <c r="L125" s="151"/>
      <c r="M125" s="331"/>
      <c r="N125" s="332"/>
    </row>
    <row r="126" spans="1:14" s="134" customFormat="1" ht="22.5">
      <c r="A126" s="333">
        <v>32391</v>
      </c>
      <c r="B126" s="20" t="s">
        <v>187</v>
      </c>
      <c r="C126" s="164">
        <f t="shared" si="3"/>
        <v>10000</v>
      </c>
      <c r="D126" s="329"/>
      <c r="E126" s="329"/>
      <c r="F126" s="329"/>
      <c r="G126" s="329">
        <v>10000</v>
      </c>
      <c r="H126" s="329"/>
      <c r="I126" s="151"/>
      <c r="J126" s="330"/>
      <c r="K126" s="330"/>
      <c r="L126" s="151"/>
      <c r="M126" s="331"/>
      <c r="N126" s="332"/>
    </row>
    <row r="127" spans="1:14" s="134" customFormat="1" ht="12.75">
      <c r="A127" s="333">
        <v>32396</v>
      </c>
      <c r="B127" s="20" t="s">
        <v>192</v>
      </c>
      <c r="C127" s="164">
        <v>66830</v>
      </c>
      <c r="D127" s="329"/>
      <c r="E127" s="329"/>
      <c r="F127" s="329"/>
      <c r="G127" s="329">
        <v>66830</v>
      </c>
      <c r="H127" s="329"/>
      <c r="I127" s="151"/>
      <c r="J127" s="330"/>
      <c r="K127" s="330"/>
      <c r="L127" s="151"/>
      <c r="M127" s="331"/>
      <c r="N127" s="332"/>
    </row>
    <row r="128" spans="1:14" s="134" customFormat="1" ht="22.5" hidden="1">
      <c r="A128" s="336">
        <v>324</v>
      </c>
      <c r="B128" s="337" t="s">
        <v>117</v>
      </c>
      <c r="C128" s="164">
        <f aca="true" t="shared" si="4" ref="C128:C140">SUM(D128:L128)</f>
        <v>0</v>
      </c>
      <c r="D128" s="338"/>
      <c r="E128" s="338"/>
      <c r="F128" s="338"/>
      <c r="G128" s="338"/>
      <c r="H128" s="338"/>
      <c r="I128" s="340"/>
      <c r="J128" s="339"/>
      <c r="K128" s="339"/>
      <c r="L128" s="340"/>
      <c r="M128" s="339"/>
      <c r="N128" s="341"/>
    </row>
    <row r="129" spans="1:14" s="134" customFormat="1" ht="22.5">
      <c r="A129" s="336">
        <v>329</v>
      </c>
      <c r="B129" s="337" t="s">
        <v>26</v>
      </c>
      <c r="C129" s="164">
        <f t="shared" si="4"/>
        <v>16000</v>
      </c>
      <c r="D129" s="338"/>
      <c r="E129" s="338"/>
      <c r="F129" s="338"/>
      <c r="G129" s="338">
        <f>SUM(G130:G131)</f>
        <v>16000</v>
      </c>
      <c r="H129" s="338"/>
      <c r="I129" s="340"/>
      <c r="J129" s="339"/>
      <c r="K129" s="339"/>
      <c r="L129" s="340"/>
      <c r="M129" s="339"/>
      <c r="N129" s="341"/>
    </row>
    <row r="130" spans="1:14" s="134" customFormat="1" ht="12.75">
      <c r="A130" s="333">
        <v>32941</v>
      </c>
      <c r="B130" s="20" t="s">
        <v>188</v>
      </c>
      <c r="C130" s="164">
        <f t="shared" si="4"/>
        <v>1000</v>
      </c>
      <c r="D130" s="329"/>
      <c r="E130" s="329"/>
      <c r="F130" s="329"/>
      <c r="G130" s="329">
        <v>1000</v>
      </c>
      <c r="H130" s="329"/>
      <c r="I130" s="151"/>
      <c r="J130" s="330"/>
      <c r="K130" s="330"/>
      <c r="L130" s="151"/>
      <c r="M130" s="331"/>
      <c r="N130" s="332"/>
    </row>
    <row r="131" spans="1:14" s="134" customFormat="1" ht="22.5">
      <c r="A131" s="334">
        <v>32999</v>
      </c>
      <c r="B131" s="335" t="s">
        <v>26</v>
      </c>
      <c r="C131" s="164">
        <f t="shared" si="4"/>
        <v>15000</v>
      </c>
      <c r="D131" s="329"/>
      <c r="E131" s="329"/>
      <c r="F131" s="329"/>
      <c r="G131" s="329">
        <v>15000</v>
      </c>
      <c r="H131" s="329"/>
      <c r="I131" s="151"/>
      <c r="J131" s="330"/>
      <c r="K131" s="330"/>
      <c r="L131" s="151"/>
      <c r="M131" s="331"/>
      <c r="N131" s="332"/>
    </row>
    <row r="132" spans="1:14" s="134" customFormat="1" ht="12.75">
      <c r="A132" s="162">
        <v>34</v>
      </c>
      <c r="B132" s="163" t="s">
        <v>18</v>
      </c>
      <c r="C132" s="164">
        <f t="shared" si="4"/>
        <v>0</v>
      </c>
      <c r="D132" s="164">
        <f aca="true" t="shared" si="5" ref="D132:L132">SUM(D133)</f>
        <v>0</v>
      </c>
      <c r="E132" s="164">
        <f t="shared" si="5"/>
        <v>0</v>
      </c>
      <c r="F132" s="164"/>
      <c r="G132" s="164">
        <f>SUM(G133)</f>
        <v>0</v>
      </c>
      <c r="H132" s="164"/>
      <c r="I132" s="164">
        <f t="shared" si="5"/>
        <v>0</v>
      </c>
      <c r="J132" s="164">
        <f t="shared" si="5"/>
        <v>0</v>
      </c>
      <c r="K132" s="164">
        <f t="shared" si="5"/>
        <v>0</v>
      </c>
      <c r="L132" s="164">
        <f t="shared" si="5"/>
        <v>0</v>
      </c>
      <c r="M132" s="165"/>
      <c r="N132" s="166"/>
    </row>
    <row r="133" spans="1:14" s="134" customFormat="1" ht="12.75">
      <c r="A133" s="336">
        <v>343</v>
      </c>
      <c r="B133" s="337" t="s">
        <v>118</v>
      </c>
      <c r="C133" s="164">
        <f t="shared" si="4"/>
        <v>0</v>
      </c>
      <c r="D133" s="338"/>
      <c r="E133" s="338"/>
      <c r="F133" s="338"/>
      <c r="G133" s="338"/>
      <c r="H133" s="338"/>
      <c r="I133" s="340"/>
      <c r="J133" s="339"/>
      <c r="K133" s="339"/>
      <c r="L133" s="340"/>
      <c r="M133" s="339"/>
      <c r="N133" s="341"/>
    </row>
    <row r="134" spans="1:14" s="134" customFormat="1" ht="33.75">
      <c r="A134" s="342">
        <v>42</v>
      </c>
      <c r="B134" s="163" t="s">
        <v>27</v>
      </c>
      <c r="C134" s="164">
        <f t="shared" si="4"/>
        <v>38150</v>
      </c>
      <c r="D134" s="164">
        <f aca="true" t="shared" si="6" ref="D134:L134">SUM(D135)</f>
        <v>0</v>
      </c>
      <c r="E134" s="164">
        <f t="shared" si="6"/>
        <v>0</v>
      </c>
      <c r="F134" s="164"/>
      <c r="G134" s="164">
        <f>G135</f>
        <v>38150</v>
      </c>
      <c r="H134" s="164"/>
      <c r="I134" s="164">
        <f t="shared" si="6"/>
        <v>0</v>
      </c>
      <c r="J134" s="164">
        <f t="shared" si="6"/>
        <v>0</v>
      </c>
      <c r="K134" s="164">
        <f t="shared" si="6"/>
        <v>0</v>
      </c>
      <c r="L134" s="164">
        <f t="shared" si="6"/>
        <v>0</v>
      </c>
      <c r="M134" s="165">
        <v>45000</v>
      </c>
      <c r="N134" s="166">
        <v>45000</v>
      </c>
    </row>
    <row r="135" spans="1:14" s="134" customFormat="1" ht="12.75">
      <c r="A135" s="336">
        <v>422</v>
      </c>
      <c r="B135" s="337" t="s">
        <v>119</v>
      </c>
      <c r="C135" s="164">
        <f t="shared" si="4"/>
        <v>38150</v>
      </c>
      <c r="D135" s="338"/>
      <c r="E135" s="338"/>
      <c r="F135" s="338"/>
      <c r="G135" s="338">
        <f>SUM(G136:G140)</f>
        <v>38150</v>
      </c>
      <c r="H135" s="338"/>
      <c r="I135" s="340"/>
      <c r="J135" s="339"/>
      <c r="K135" s="339"/>
      <c r="L135" s="340"/>
      <c r="M135" s="339"/>
      <c r="N135" s="341"/>
    </row>
    <row r="136" spans="1:14" s="134" customFormat="1" ht="12.75">
      <c r="A136" s="334">
        <v>42211</v>
      </c>
      <c r="B136" s="335" t="s">
        <v>189</v>
      </c>
      <c r="C136" s="164">
        <f t="shared" si="4"/>
        <v>20150</v>
      </c>
      <c r="D136" s="329"/>
      <c r="E136" s="329"/>
      <c r="F136" s="329"/>
      <c r="G136" s="329">
        <v>20150</v>
      </c>
      <c r="H136" s="329"/>
      <c r="I136" s="151"/>
      <c r="J136" s="330"/>
      <c r="K136" s="330"/>
      <c r="L136" s="151"/>
      <c r="M136" s="331"/>
      <c r="N136" s="332"/>
    </row>
    <row r="137" spans="1:14" s="134" customFormat="1" ht="12.75">
      <c r="A137" s="334">
        <v>42212</v>
      </c>
      <c r="B137" s="335" t="s">
        <v>190</v>
      </c>
      <c r="C137" s="164">
        <f t="shared" si="4"/>
        <v>13000</v>
      </c>
      <c r="D137" s="329"/>
      <c r="E137" s="329"/>
      <c r="F137" s="329"/>
      <c r="G137" s="329">
        <v>13000</v>
      </c>
      <c r="H137" s="329"/>
      <c r="I137" s="151"/>
      <c r="J137" s="330"/>
      <c r="K137" s="330"/>
      <c r="L137" s="151"/>
      <c r="M137" s="331"/>
      <c r="N137" s="332"/>
    </row>
    <row r="138" spans="1:14" s="134" customFormat="1" ht="12.75">
      <c r="A138" s="334">
        <v>42261</v>
      </c>
      <c r="B138" s="335" t="s">
        <v>67</v>
      </c>
      <c r="C138" s="164">
        <f t="shared" si="4"/>
        <v>0</v>
      </c>
      <c r="D138" s="329"/>
      <c r="E138" s="329"/>
      <c r="F138" s="329"/>
      <c r="G138" s="329"/>
      <c r="H138" s="329"/>
      <c r="I138" s="151"/>
      <c r="J138" s="330"/>
      <c r="K138" s="330"/>
      <c r="L138" s="151"/>
      <c r="M138" s="331"/>
      <c r="N138" s="332"/>
    </row>
    <row r="139" spans="1:14" s="134" customFormat="1" ht="12.75">
      <c r="A139" s="334">
        <v>42221</v>
      </c>
      <c r="B139" s="335" t="s">
        <v>191</v>
      </c>
      <c r="C139" s="164">
        <f t="shared" si="4"/>
        <v>0</v>
      </c>
      <c r="D139" s="329"/>
      <c r="E139" s="329"/>
      <c r="F139" s="329"/>
      <c r="G139" s="329"/>
      <c r="H139" s="329"/>
      <c r="I139" s="151"/>
      <c r="J139" s="330"/>
      <c r="K139" s="330"/>
      <c r="L139" s="151"/>
      <c r="M139" s="331"/>
      <c r="N139" s="332"/>
    </row>
    <row r="140" spans="1:14" s="134" customFormat="1" ht="12.75">
      <c r="A140" s="168">
        <v>42411</v>
      </c>
      <c r="B140" s="330" t="s">
        <v>158</v>
      </c>
      <c r="C140" s="164">
        <f t="shared" si="4"/>
        <v>5000</v>
      </c>
      <c r="D140" s="329"/>
      <c r="E140" s="329"/>
      <c r="F140" s="329"/>
      <c r="G140" s="329">
        <v>5000</v>
      </c>
      <c r="H140" s="329"/>
      <c r="I140" s="151"/>
      <c r="J140" s="330"/>
      <c r="K140" s="330"/>
      <c r="L140" s="151"/>
      <c r="M140" s="331"/>
      <c r="N140" s="332"/>
    </row>
    <row r="141" spans="1:14" s="134" customFormat="1" ht="12.75">
      <c r="A141" s="47"/>
      <c r="B141" s="47" t="s">
        <v>82</v>
      </c>
      <c r="C141" s="57">
        <f>SUM(C134,C132,C105,C101)</f>
        <v>2053780</v>
      </c>
      <c r="D141" s="57">
        <f>SUM(D101+D105+D132+D134)</f>
        <v>855800</v>
      </c>
      <c r="E141" s="57">
        <f>SUM(E101+E105+E132+E134)</f>
        <v>0</v>
      </c>
      <c r="F141" s="57"/>
      <c r="G141" s="57">
        <f>SUM(G101,G106,G111,G122,G129,G135)</f>
        <v>1197980</v>
      </c>
      <c r="H141" s="57"/>
      <c r="I141" s="57">
        <f>SUM(I101+I105+I132+I134)</f>
        <v>0</v>
      </c>
      <c r="J141" s="57">
        <f>SUM(J101+J105+J132+J134)</f>
        <v>0</v>
      </c>
      <c r="K141" s="57">
        <f>SUM(K101+K105+K132+K134)</f>
        <v>0</v>
      </c>
      <c r="L141" s="57">
        <f>SUM(L101+L105+L132+L134)</f>
        <v>0</v>
      </c>
      <c r="M141" s="57">
        <v>2060630</v>
      </c>
      <c r="N141" s="57">
        <v>2060630</v>
      </c>
    </row>
    <row r="142" spans="1:14" s="134" customFormat="1" ht="12.75">
      <c r="A142" s="44"/>
      <c r="B142" s="5"/>
      <c r="C142" s="5"/>
      <c r="D142" s="43"/>
      <c r="E142" s="43"/>
      <c r="F142" s="43"/>
      <c r="G142" s="5"/>
      <c r="H142" s="5"/>
      <c r="I142" s="150"/>
      <c r="J142" s="5"/>
      <c r="K142" s="5"/>
      <c r="L142" s="150"/>
      <c r="M142" s="5"/>
      <c r="N142" s="5"/>
    </row>
    <row r="143" spans="1:14" s="134" customFormat="1" ht="39.75" customHeight="1">
      <c r="A143" s="210" t="s">
        <v>150</v>
      </c>
      <c r="B143" s="211"/>
      <c r="C143" s="211"/>
      <c r="D143" s="412" t="s">
        <v>151</v>
      </c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1:14" s="134" customFormat="1" ht="72">
      <c r="A144" s="199" t="s">
        <v>30</v>
      </c>
      <c r="B144" s="200" t="s">
        <v>10</v>
      </c>
      <c r="C144" s="200" t="s">
        <v>159</v>
      </c>
      <c r="D144" s="200" t="s">
        <v>75</v>
      </c>
      <c r="E144" s="200" t="s">
        <v>31</v>
      </c>
      <c r="F144" s="200" t="s">
        <v>4</v>
      </c>
      <c r="G144" s="215" t="s">
        <v>5</v>
      </c>
      <c r="H144" s="215"/>
      <c r="I144" s="216" t="s">
        <v>6</v>
      </c>
      <c r="J144" s="215" t="s">
        <v>9</v>
      </c>
      <c r="K144" s="217" t="s">
        <v>32</v>
      </c>
      <c r="L144" s="218" t="s">
        <v>7</v>
      </c>
      <c r="M144" s="200" t="s">
        <v>134</v>
      </c>
      <c r="N144" s="200" t="s">
        <v>161</v>
      </c>
    </row>
    <row r="145" spans="1:14" s="134" customFormat="1" ht="12.75">
      <c r="A145" s="201" t="s">
        <v>33</v>
      </c>
      <c r="B145" s="202" t="s">
        <v>34</v>
      </c>
      <c r="C145" s="202" t="s">
        <v>35</v>
      </c>
      <c r="D145" s="202" t="s">
        <v>36</v>
      </c>
      <c r="E145" s="202" t="s">
        <v>73</v>
      </c>
      <c r="F145" s="202" t="s">
        <v>76</v>
      </c>
      <c r="G145" s="202" t="s">
        <v>37</v>
      </c>
      <c r="H145" s="202"/>
      <c r="I145" s="203" t="s">
        <v>38</v>
      </c>
      <c r="J145" s="202" t="s">
        <v>39</v>
      </c>
      <c r="K145" s="202" t="s">
        <v>40</v>
      </c>
      <c r="L145" s="203" t="s">
        <v>41</v>
      </c>
      <c r="M145" s="202" t="s">
        <v>42</v>
      </c>
      <c r="N145" s="204" t="s">
        <v>77</v>
      </c>
    </row>
    <row r="146" spans="1:14" s="134" customFormat="1" ht="12.75">
      <c r="A146" s="219">
        <v>31</v>
      </c>
      <c r="B146" s="220" t="s">
        <v>21</v>
      </c>
      <c r="C146" s="221">
        <f aca="true" t="shared" si="7" ref="C146:L146">SUM(C147+C148+C149)</f>
        <v>15410</v>
      </c>
      <c r="D146" s="221">
        <f t="shared" si="7"/>
        <v>0</v>
      </c>
      <c r="E146" s="221">
        <f t="shared" si="7"/>
        <v>0</v>
      </c>
      <c r="F146" s="221">
        <f t="shared" si="7"/>
        <v>0</v>
      </c>
      <c r="G146" s="221">
        <f t="shared" si="7"/>
        <v>15410</v>
      </c>
      <c r="H146" s="221"/>
      <c r="I146" s="222">
        <f t="shared" si="7"/>
        <v>0</v>
      </c>
      <c r="J146" s="221">
        <f t="shared" si="7"/>
        <v>0</v>
      </c>
      <c r="K146" s="221">
        <f t="shared" si="7"/>
        <v>0</v>
      </c>
      <c r="L146" s="221">
        <f t="shared" si="7"/>
        <v>0</v>
      </c>
      <c r="M146" s="223">
        <v>15410</v>
      </c>
      <c r="N146" s="223">
        <v>15410</v>
      </c>
    </row>
    <row r="147" spans="1:14" s="134" customFormat="1" ht="12.75">
      <c r="A147" s="224">
        <v>311</v>
      </c>
      <c r="B147" s="225" t="s">
        <v>72</v>
      </c>
      <c r="C147" s="226">
        <v>15410</v>
      </c>
      <c r="D147" s="227"/>
      <c r="E147" s="227"/>
      <c r="F147" s="227"/>
      <c r="G147" s="225">
        <v>15410</v>
      </c>
      <c r="H147" s="225"/>
      <c r="I147" s="228"/>
      <c r="J147" s="225"/>
      <c r="K147" s="225"/>
      <c r="L147" s="228"/>
      <c r="M147" s="229"/>
      <c r="N147" s="230"/>
    </row>
    <row r="148" spans="1:14" s="134" customFormat="1" ht="12.75">
      <c r="A148" s="224">
        <v>312</v>
      </c>
      <c r="B148" s="225" t="s">
        <v>11</v>
      </c>
      <c r="C148" s="226">
        <f>SUM(D148+E148+F148+G148+I148+J148+K148+L148)</f>
        <v>0</v>
      </c>
      <c r="D148" s="227"/>
      <c r="E148" s="227"/>
      <c r="F148" s="227"/>
      <c r="G148" s="225"/>
      <c r="H148" s="225"/>
      <c r="I148" s="228"/>
      <c r="J148" s="225"/>
      <c r="K148" s="225"/>
      <c r="L148" s="228"/>
      <c r="M148" s="229"/>
      <c r="N148" s="230"/>
    </row>
    <row r="149" spans="1:14" s="134" customFormat="1" ht="12.75">
      <c r="A149" s="224">
        <v>313</v>
      </c>
      <c r="B149" s="225" t="s">
        <v>116</v>
      </c>
      <c r="C149" s="226">
        <f>SUM(D149+E149+F149+G149+I149+J149+K149+L149)</f>
        <v>0</v>
      </c>
      <c r="D149" s="227"/>
      <c r="E149" s="227"/>
      <c r="F149" s="227"/>
      <c r="G149" s="225"/>
      <c r="H149" s="225"/>
      <c r="I149" s="228"/>
      <c r="J149" s="225"/>
      <c r="K149" s="225"/>
      <c r="L149" s="228"/>
      <c r="M149" s="229"/>
      <c r="N149" s="230"/>
    </row>
    <row r="150" spans="1:14" s="134" customFormat="1" ht="12.75">
      <c r="A150" s="231">
        <v>32</v>
      </c>
      <c r="B150" s="232" t="s">
        <v>12</v>
      </c>
      <c r="C150" s="233">
        <f aca="true" t="shared" si="8" ref="C150:L150">SUM(C151+C152+C153+C154+C155)</f>
        <v>2040</v>
      </c>
      <c r="D150" s="233">
        <f t="shared" si="8"/>
        <v>0</v>
      </c>
      <c r="E150" s="233">
        <f t="shared" si="8"/>
        <v>0</v>
      </c>
      <c r="F150" s="233">
        <f t="shared" si="8"/>
        <v>0</v>
      </c>
      <c r="G150" s="233">
        <f t="shared" si="8"/>
        <v>2040</v>
      </c>
      <c r="H150" s="233"/>
      <c r="I150" s="234">
        <f t="shared" si="8"/>
        <v>0</v>
      </c>
      <c r="J150" s="233">
        <f t="shared" si="8"/>
        <v>0</v>
      </c>
      <c r="K150" s="233">
        <f t="shared" si="8"/>
        <v>0</v>
      </c>
      <c r="L150" s="233">
        <f t="shared" si="8"/>
        <v>0</v>
      </c>
      <c r="M150" s="235">
        <v>2040</v>
      </c>
      <c r="N150" s="236">
        <v>2040</v>
      </c>
    </row>
    <row r="151" spans="1:14" s="134" customFormat="1" ht="12.75">
      <c r="A151" s="224">
        <v>321</v>
      </c>
      <c r="B151" s="225" t="s">
        <v>23</v>
      </c>
      <c r="C151" s="226">
        <v>2040</v>
      </c>
      <c r="D151" s="227"/>
      <c r="E151" s="227"/>
      <c r="F151" s="227"/>
      <c r="G151" s="225">
        <v>2040</v>
      </c>
      <c r="H151" s="225"/>
      <c r="I151" s="228"/>
      <c r="J151" s="225"/>
      <c r="K151" s="225"/>
      <c r="L151" s="228"/>
      <c r="M151" s="229"/>
      <c r="N151" s="230"/>
    </row>
    <row r="152" spans="1:14" s="134" customFormat="1" ht="12.75">
      <c r="A152" s="224">
        <v>322</v>
      </c>
      <c r="B152" s="225" t="s">
        <v>24</v>
      </c>
      <c r="C152" s="226">
        <f>SUM(D152+E152+F152+G152+I152+J152+K152+L152)</f>
        <v>0</v>
      </c>
      <c r="D152" s="227"/>
      <c r="E152" s="227"/>
      <c r="F152" s="227"/>
      <c r="G152" s="225"/>
      <c r="H152" s="225"/>
      <c r="I152" s="228"/>
      <c r="J152" s="225"/>
      <c r="K152" s="225"/>
      <c r="L152" s="228"/>
      <c r="M152" s="229"/>
      <c r="N152" s="230"/>
    </row>
    <row r="153" spans="1:14" s="134" customFormat="1" ht="12.75">
      <c r="A153" s="224">
        <v>323</v>
      </c>
      <c r="B153" s="225" t="s">
        <v>25</v>
      </c>
      <c r="C153" s="226">
        <f>SUM(D153+E153+F153+G153+I153+J153+K153+L153)</f>
        <v>0</v>
      </c>
      <c r="D153" s="227"/>
      <c r="E153" s="227"/>
      <c r="F153" s="227"/>
      <c r="G153" s="225"/>
      <c r="H153" s="225"/>
      <c r="I153" s="228"/>
      <c r="J153" s="225"/>
      <c r="K153" s="225"/>
      <c r="L153" s="228"/>
      <c r="M153" s="229"/>
      <c r="N153" s="230"/>
    </row>
    <row r="154" spans="1:14" s="134" customFormat="1" ht="22.5">
      <c r="A154" s="224">
        <v>324</v>
      </c>
      <c r="B154" s="225" t="s">
        <v>117</v>
      </c>
      <c r="C154" s="226">
        <f>SUM(D154+E154+F154+G154+I154+J154+K154+L154)</f>
        <v>0</v>
      </c>
      <c r="D154" s="227"/>
      <c r="E154" s="227"/>
      <c r="F154" s="227"/>
      <c r="G154" s="225"/>
      <c r="H154" s="225"/>
      <c r="I154" s="228"/>
      <c r="J154" s="225"/>
      <c r="K154" s="225"/>
      <c r="L154" s="228"/>
      <c r="M154" s="229"/>
      <c r="N154" s="230"/>
    </row>
    <row r="155" spans="1:14" s="134" customFormat="1" ht="22.5">
      <c r="A155" s="224">
        <v>329</v>
      </c>
      <c r="B155" s="225" t="s">
        <v>26</v>
      </c>
      <c r="C155" s="226">
        <f>SUM(D155+E155+F155+G155+I155+J155+K155+L155)</f>
        <v>0</v>
      </c>
      <c r="D155" s="227"/>
      <c r="E155" s="227"/>
      <c r="F155" s="227"/>
      <c r="G155" s="225"/>
      <c r="H155" s="225"/>
      <c r="I155" s="228"/>
      <c r="J155" s="225"/>
      <c r="K155" s="225"/>
      <c r="L155" s="228"/>
      <c r="M155" s="229"/>
      <c r="N155" s="230"/>
    </row>
    <row r="156" spans="1:14" s="134" customFormat="1" ht="12.75">
      <c r="A156" s="231">
        <v>34</v>
      </c>
      <c r="B156" s="232" t="s">
        <v>18</v>
      </c>
      <c r="C156" s="233">
        <f aca="true" t="shared" si="9" ref="C156:L156">SUM(C157)</f>
        <v>0</v>
      </c>
      <c r="D156" s="233">
        <f t="shared" si="9"/>
        <v>0</v>
      </c>
      <c r="E156" s="233">
        <f t="shared" si="9"/>
        <v>0</v>
      </c>
      <c r="F156" s="233">
        <f t="shared" si="9"/>
        <v>0</v>
      </c>
      <c r="G156" s="233">
        <f t="shared" si="9"/>
        <v>0</v>
      </c>
      <c r="H156" s="233"/>
      <c r="I156" s="233">
        <f t="shared" si="9"/>
        <v>0</v>
      </c>
      <c r="J156" s="233">
        <f t="shared" si="9"/>
        <v>0</v>
      </c>
      <c r="K156" s="233">
        <f t="shared" si="9"/>
        <v>0</v>
      </c>
      <c r="L156" s="233">
        <f t="shared" si="9"/>
        <v>0</v>
      </c>
      <c r="M156" s="235"/>
      <c r="N156" s="236"/>
    </row>
    <row r="157" spans="1:14" s="134" customFormat="1" ht="12.75">
      <c r="A157" s="224">
        <v>343</v>
      </c>
      <c r="B157" s="225" t="s">
        <v>118</v>
      </c>
      <c r="C157" s="226">
        <f>SUM(D157+E157+F157+G157+I157+J157+K157+L157)</f>
        <v>0</v>
      </c>
      <c r="D157" s="227"/>
      <c r="E157" s="227"/>
      <c r="F157" s="227"/>
      <c r="G157" s="225"/>
      <c r="H157" s="225"/>
      <c r="I157" s="228"/>
      <c r="J157" s="225"/>
      <c r="K157" s="225"/>
      <c r="L157" s="228"/>
      <c r="M157" s="229"/>
      <c r="N157" s="230"/>
    </row>
    <row r="158" spans="1:14" s="134" customFormat="1" ht="22.5">
      <c r="A158" s="231">
        <v>42</v>
      </c>
      <c r="B158" s="232" t="s">
        <v>27</v>
      </c>
      <c r="C158" s="233">
        <f>SUM(C159+C160)</f>
        <v>0</v>
      </c>
      <c r="D158" s="233">
        <f aca="true" t="shared" si="10" ref="D158:L158">SUM(D159)</f>
        <v>0</v>
      </c>
      <c r="E158" s="233">
        <f t="shared" si="10"/>
        <v>0</v>
      </c>
      <c r="F158" s="233">
        <f t="shared" si="10"/>
        <v>0</v>
      </c>
      <c r="G158" s="233">
        <f t="shared" si="10"/>
        <v>0</v>
      </c>
      <c r="H158" s="233"/>
      <c r="I158" s="233">
        <f t="shared" si="10"/>
        <v>0</v>
      </c>
      <c r="J158" s="233">
        <f t="shared" si="10"/>
        <v>0</v>
      </c>
      <c r="K158" s="233">
        <f t="shared" si="10"/>
        <v>0</v>
      </c>
      <c r="L158" s="233">
        <f t="shared" si="10"/>
        <v>0</v>
      </c>
      <c r="M158" s="235"/>
      <c r="N158" s="236"/>
    </row>
    <row r="159" spans="1:14" s="134" customFormat="1" ht="12.75">
      <c r="A159" s="224">
        <v>422</v>
      </c>
      <c r="B159" s="225" t="s">
        <v>119</v>
      </c>
      <c r="C159" s="226">
        <f>SUM(D159+E159+F159+G159+I159+J159+K159+L159)</f>
        <v>0</v>
      </c>
      <c r="D159" s="227"/>
      <c r="E159" s="227"/>
      <c r="F159" s="227"/>
      <c r="G159" s="225"/>
      <c r="H159" s="225"/>
      <c r="I159" s="228"/>
      <c r="J159" s="225"/>
      <c r="K159" s="225"/>
      <c r="L159" s="228"/>
      <c r="M159" s="229"/>
      <c r="N159" s="230"/>
    </row>
    <row r="160" spans="1:14" s="134" customFormat="1" ht="12.75">
      <c r="A160" s="224">
        <v>424</v>
      </c>
      <c r="B160" s="225" t="s">
        <v>135</v>
      </c>
      <c r="C160" s="226">
        <f>SUM(D160+E160+F160+G160+I160+J160+K160+L160)</f>
        <v>0</v>
      </c>
      <c r="D160" s="227"/>
      <c r="E160" s="227"/>
      <c r="F160" s="227"/>
      <c r="G160" s="225"/>
      <c r="H160" s="225"/>
      <c r="I160" s="228"/>
      <c r="J160" s="225"/>
      <c r="K160" s="225"/>
      <c r="L160" s="228"/>
      <c r="M160" s="229"/>
      <c r="N160" s="230"/>
    </row>
    <row r="161" spans="1:14" s="134" customFormat="1" ht="13.5">
      <c r="A161" s="237"/>
      <c r="B161" s="237" t="s">
        <v>82</v>
      </c>
      <c r="C161" s="57">
        <f aca="true" t="shared" si="11" ref="C161:L161">SUM(C146+C150+C156+C158)</f>
        <v>17450</v>
      </c>
      <c r="D161" s="57">
        <f t="shared" si="11"/>
        <v>0</v>
      </c>
      <c r="E161" s="57">
        <f t="shared" si="11"/>
        <v>0</v>
      </c>
      <c r="F161" s="57">
        <f t="shared" si="11"/>
        <v>0</v>
      </c>
      <c r="G161" s="57">
        <f t="shared" si="11"/>
        <v>17450</v>
      </c>
      <c r="H161" s="57"/>
      <c r="I161" s="57">
        <f t="shared" si="11"/>
        <v>0</v>
      </c>
      <c r="J161" s="57">
        <f t="shared" si="11"/>
        <v>0</v>
      </c>
      <c r="K161" s="57">
        <f t="shared" si="11"/>
        <v>0</v>
      </c>
      <c r="L161" s="57">
        <f t="shared" si="11"/>
        <v>0</v>
      </c>
      <c r="M161" s="57"/>
      <c r="N161" s="57"/>
    </row>
    <row r="162" spans="1:14" s="134" customFormat="1" ht="13.5">
      <c r="A162" s="286"/>
      <c r="B162" s="286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87"/>
    </row>
    <row r="163" spans="1:14" s="134" customFormat="1" ht="13.5">
      <c r="A163" s="286"/>
      <c r="B163" s="286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87"/>
    </row>
    <row r="164" spans="1:14" s="134" customFormat="1" ht="13.5">
      <c r="A164" s="286"/>
      <c r="B164" s="286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87"/>
    </row>
    <row r="165" spans="1:14" s="134" customFormat="1" ht="13.5">
      <c r="A165" s="286"/>
      <c r="B165" s="286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</row>
    <row r="166" spans="1:14" s="134" customFormat="1" ht="13.5">
      <c r="A166" s="286"/>
      <c r="B166" s="286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87"/>
    </row>
    <row r="167" spans="1:14" s="134" customFormat="1" ht="13.5">
      <c r="A167" s="286"/>
      <c r="B167" s="286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87"/>
    </row>
    <row r="168" spans="1:14" s="134" customFormat="1" ht="13.5">
      <c r="A168" s="286"/>
      <c r="B168" s="286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87"/>
    </row>
    <row r="169" spans="1:14" s="134" customFormat="1" ht="13.5">
      <c r="A169" s="286"/>
      <c r="B169" s="286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87"/>
    </row>
    <row r="170" spans="1:14" s="134" customFormat="1" ht="13.5">
      <c r="A170" s="286"/>
      <c r="B170" s="286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7"/>
    </row>
    <row r="171" spans="1:14" s="134" customFormat="1" ht="13.5">
      <c r="A171" s="286"/>
      <c r="B171" s="286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87"/>
    </row>
    <row r="172" spans="1:14" s="134" customFormat="1" ht="13.5">
      <c r="A172" s="286"/>
      <c r="B172" s="286"/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87"/>
    </row>
    <row r="173" spans="1:14" s="134" customFormat="1" ht="13.5">
      <c r="A173" s="286"/>
      <c r="B173" s="286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87"/>
    </row>
    <row r="174" spans="1:14" s="134" customFormat="1" ht="13.5">
      <c r="A174" s="286"/>
      <c r="B174" s="286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87"/>
    </row>
    <row r="175" spans="1:14" s="134" customFormat="1" ht="13.5">
      <c r="A175" s="286"/>
      <c r="B175" s="286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87"/>
    </row>
    <row r="176" spans="1:14" s="134" customFormat="1" ht="13.5">
      <c r="A176" s="286"/>
      <c r="B176" s="286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87"/>
    </row>
    <row r="177" spans="1:14" s="134" customFormat="1" ht="15">
      <c r="A177" s="210" t="s">
        <v>152</v>
      </c>
      <c r="B177" s="211"/>
      <c r="C177" s="211"/>
      <c r="D177" s="212" t="s">
        <v>136</v>
      </c>
      <c r="E177" s="212"/>
      <c r="F177" s="213"/>
      <c r="G177" s="211"/>
      <c r="H177" s="211"/>
      <c r="I177" s="214"/>
      <c r="J177" s="211"/>
      <c r="K177" s="211"/>
      <c r="L177" s="214"/>
      <c r="M177" s="211"/>
      <c r="N177" s="211"/>
    </row>
    <row r="178" spans="1:14" s="134" customFormat="1" ht="72">
      <c r="A178" s="199" t="s">
        <v>30</v>
      </c>
      <c r="B178" s="200" t="s">
        <v>10</v>
      </c>
      <c r="C178" s="200" t="s">
        <v>159</v>
      </c>
      <c r="D178" s="200" t="s">
        <v>75</v>
      </c>
      <c r="E178" s="200" t="s">
        <v>31</v>
      </c>
      <c r="F178" s="200" t="s">
        <v>4</v>
      </c>
      <c r="G178" s="215" t="s">
        <v>5</v>
      </c>
      <c r="H178" s="215"/>
      <c r="I178" s="216" t="s">
        <v>6</v>
      </c>
      <c r="J178" s="215" t="s">
        <v>9</v>
      </c>
      <c r="K178" s="217" t="s">
        <v>32</v>
      </c>
      <c r="L178" s="218" t="s">
        <v>7</v>
      </c>
      <c r="M178" s="200" t="s">
        <v>134</v>
      </c>
      <c r="N178" s="200" t="s">
        <v>161</v>
      </c>
    </row>
    <row r="179" spans="1:14" s="134" customFormat="1" ht="12.75">
      <c r="A179" s="201" t="s">
        <v>33</v>
      </c>
      <c r="B179" s="202" t="s">
        <v>34</v>
      </c>
      <c r="C179" s="202" t="s">
        <v>35</v>
      </c>
      <c r="D179" s="202" t="s">
        <v>36</v>
      </c>
      <c r="E179" s="202" t="s">
        <v>73</v>
      </c>
      <c r="F179" s="202" t="s">
        <v>76</v>
      </c>
      <c r="G179" s="202" t="s">
        <v>37</v>
      </c>
      <c r="H179" s="202"/>
      <c r="I179" s="203" t="s">
        <v>38</v>
      </c>
      <c r="J179" s="202" t="s">
        <v>39</v>
      </c>
      <c r="K179" s="202" t="s">
        <v>40</v>
      </c>
      <c r="L179" s="203" t="s">
        <v>41</v>
      </c>
      <c r="M179" s="202" t="s">
        <v>42</v>
      </c>
      <c r="N179" s="204" t="s">
        <v>77</v>
      </c>
    </row>
    <row r="180" spans="1:14" s="134" customFormat="1" ht="12.75">
      <c r="A180" s="219">
        <v>31</v>
      </c>
      <c r="B180" s="220" t="s">
        <v>21</v>
      </c>
      <c r="C180" s="221">
        <f aca="true" t="shared" si="12" ref="C180:L180">SUM(C181+C182+C183)</f>
        <v>106000</v>
      </c>
      <c r="D180" s="221">
        <f t="shared" si="12"/>
        <v>106000</v>
      </c>
      <c r="E180" s="221">
        <f t="shared" si="12"/>
        <v>0</v>
      </c>
      <c r="F180" s="221">
        <f t="shared" si="12"/>
        <v>0</v>
      </c>
      <c r="G180" s="221">
        <f t="shared" si="12"/>
        <v>0</v>
      </c>
      <c r="H180" s="221"/>
      <c r="I180" s="222">
        <f t="shared" si="12"/>
        <v>0</v>
      </c>
      <c r="J180" s="221">
        <f t="shared" si="12"/>
        <v>0</v>
      </c>
      <c r="K180" s="221">
        <f t="shared" si="12"/>
        <v>0</v>
      </c>
      <c r="L180" s="221">
        <f t="shared" si="12"/>
        <v>0</v>
      </c>
      <c r="M180" s="223">
        <v>150000</v>
      </c>
      <c r="N180" s="223">
        <v>150000</v>
      </c>
    </row>
    <row r="181" spans="1:14" s="134" customFormat="1" ht="12.75">
      <c r="A181" s="224">
        <v>311</v>
      </c>
      <c r="B181" s="225" t="s">
        <v>72</v>
      </c>
      <c r="C181" s="226">
        <f>SUM(D181+E181+F181+G181+I181+J181+K181+L181)</f>
        <v>81000</v>
      </c>
      <c r="D181" s="227">
        <v>81000</v>
      </c>
      <c r="E181" s="227"/>
      <c r="F181" s="227"/>
      <c r="G181" s="225"/>
      <c r="H181" s="225"/>
      <c r="I181" s="228"/>
      <c r="J181" s="225"/>
      <c r="K181" s="225"/>
      <c r="L181" s="228"/>
      <c r="M181" s="229"/>
      <c r="N181" s="230"/>
    </row>
    <row r="182" spans="1:14" s="134" customFormat="1" ht="12.75">
      <c r="A182" s="224">
        <v>312</v>
      </c>
      <c r="B182" s="225" t="s">
        <v>11</v>
      </c>
      <c r="C182" s="226">
        <f>SUM(D182+E182+F182+G182+I182+J182+K182+L182)</f>
        <v>10000</v>
      </c>
      <c r="D182" s="227">
        <v>10000</v>
      </c>
      <c r="E182" s="227"/>
      <c r="F182" s="227"/>
      <c r="G182" s="225"/>
      <c r="H182" s="225"/>
      <c r="I182" s="228"/>
      <c r="J182" s="225"/>
      <c r="K182" s="225"/>
      <c r="L182" s="228"/>
      <c r="M182" s="229"/>
      <c r="N182" s="230"/>
    </row>
    <row r="183" spans="1:14" s="134" customFormat="1" ht="12.75">
      <c r="A183" s="224">
        <v>313</v>
      </c>
      <c r="B183" s="225" t="s">
        <v>116</v>
      </c>
      <c r="C183" s="226">
        <f>SUM(D183+E183+F183+G183+I183+J183+K183+L183)</f>
        <v>15000</v>
      </c>
      <c r="D183" s="227">
        <v>15000</v>
      </c>
      <c r="E183" s="227"/>
      <c r="F183" s="227"/>
      <c r="G183" s="225"/>
      <c r="H183" s="225"/>
      <c r="I183" s="228"/>
      <c r="J183" s="225"/>
      <c r="K183" s="225"/>
      <c r="L183" s="228"/>
      <c r="M183" s="229"/>
      <c r="N183" s="230"/>
    </row>
    <row r="184" spans="1:14" s="134" customFormat="1" ht="12.75">
      <c r="A184" s="231">
        <v>32</v>
      </c>
      <c r="B184" s="232" t="s">
        <v>12</v>
      </c>
      <c r="C184" s="233">
        <f aca="true" t="shared" si="13" ref="C184:L184">SUM(C185+C186+C187+C188+C189)</f>
        <v>0</v>
      </c>
      <c r="D184" s="233">
        <f t="shared" si="13"/>
        <v>0</v>
      </c>
      <c r="E184" s="233">
        <f t="shared" si="13"/>
        <v>0</v>
      </c>
      <c r="F184" s="233">
        <f t="shared" si="13"/>
        <v>0</v>
      </c>
      <c r="G184" s="233">
        <f t="shared" si="13"/>
        <v>0</v>
      </c>
      <c r="H184" s="233"/>
      <c r="I184" s="234">
        <f t="shared" si="13"/>
        <v>0</v>
      </c>
      <c r="J184" s="233">
        <f t="shared" si="13"/>
        <v>0</v>
      </c>
      <c r="K184" s="233">
        <f t="shared" si="13"/>
        <v>0</v>
      </c>
      <c r="L184" s="233">
        <f t="shared" si="13"/>
        <v>0</v>
      </c>
      <c r="M184" s="235"/>
      <c r="N184" s="236"/>
    </row>
    <row r="185" spans="1:14" s="134" customFormat="1" ht="12.75" hidden="1">
      <c r="A185" s="224">
        <v>321</v>
      </c>
      <c r="B185" s="225" t="s">
        <v>23</v>
      </c>
      <c r="C185" s="226">
        <f>SUM(D185+E185+F185+G185+I185+J185+K185+L185)</f>
        <v>0</v>
      </c>
      <c r="D185" s="227"/>
      <c r="E185" s="227"/>
      <c r="F185" s="227"/>
      <c r="G185" s="225"/>
      <c r="H185" s="225"/>
      <c r="I185" s="228"/>
      <c r="J185" s="225"/>
      <c r="K185" s="225"/>
      <c r="L185" s="228"/>
      <c r="M185" s="229"/>
      <c r="N185" s="230"/>
    </row>
    <row r="186" spans="1:14" s="134" customFormat="1" ht="12.75" hidden="1">
      <c r="A186" s="224">
        <v>322</v>
      </c>
      <c r="B186" s="225" t="s">
        <v>24</v>
      </c>
      <c r="C186" s="226">
        <f>SUM(D186+E186+F186+G186+I186+J186+K186+L186)</f>
        <v>0</v>
      </c>
      <c r="D186" s="227"/>
      <c r="E186" s="227"/>
      <c r="F186" s="227"/>
      <c r="G186" s="225"/>
      <c r="H186" s="225"/>
      <c r="I186" s="228"/>
      <c r="J186" s="225"/>
      <c r="K186" s="225"/>
      <c r="L186" s="228"/>
      <c r="M186" s="229"/>
      <c r="N186" s="230"/>
    </row>
    <row r="187" spans="1:14" ht="12.75" hidden="1">
      <c r="A187" s="224">
        <v>323</v>
      </c>
      <c r="B187" s="225" t="s">
        <v>25</v>
      </c>
      <c r="C187" s="226">
        <f>SUM(D187+E187+F187+G187+I187+J187+K187+L187)</f>
        <v>0</v>
      </c>
      <c r="D187" s="227"/>
      <c r="E187" s="227"/>
      <c r="F187" s="227"/>
      <c r="G187" s="225"/>
      <c r="H187" s="225"/>
      <c r="I187" s="228"/>
      <c r="J187" s="225"/>
      <c r="K187" s="225"/>
      <c r="L187" s="228"/>
      <c r="M187" s="229"/>
      <c r="N187" s="230"/>
    </row>
    <row r="188" spans="1:14" s="239" customFormat="1" ht="22.5" hidden="1">
      <c r="A188" s="224">
        <v>324</v>
      </c>
      <c r="B188" s="225" t="s">
        <v>117</v>
      </c>
      <c r="C188" s="226">
        <f>SUM(D188+E188+F188+G188+I188+J188+K188+L188)</f>
        <v>0</v>
      </c>
      <c r="D188" s="227"/>
      <c r="E188" s="227"/>
      <c r="F188" s="227"/>
      <c r="G188" s="225"/>
      <c r="H188" s="225"/>
      <c r="I188" s="228"/>
      <c r="J188" s="225"/>
      <c r="K188" s="225"/>
      <c r="L188" s="228"/>
      <c r="M188" s="229"/>
      <c r="N188" s="230"/>
    </row>
    <row r="189" spans="1:14" s="239" customFormat="1" ht="22.5" hidden="1">
      <c r="A189" s="224">
        <v>329</v>
      </c>
      <c r="B189" s="225" t="s">
        <v>26</v>
      </c>
      <c r="C189" s="226">
        <f>SUM(D189+E189+F189+G189+I189+J189+K189+L189)</f>
        <v>0</v>
      </c>
      <c r="D189" s="227"/>
      <c r="E189" s="227"/>
      <c r="F189" s="227"/>
      <c r="G189" s="225"/>
      <c r="H189" s="225"/>
      <c r="I189" s="228"/>
      <c r="J189" s="225"/>
      <c r="K189" s="225"/>
      <c r="L189" s="228"/>
      <c r="M189" s="229"/>
      <c r="N189" s="230"/>
    </row>
    <row r="190" spans="1:14" s="239" customFormat="1" ht="12.75">
      <c r="A190" s="231">
        <v>34</v>
      </c>
      <c r="B190" s="232" t="s">
        <v>18</v>
      </c>
      <c r="C190" s="233">
        <f aca="true" t="shared" si="14" ref="C190:L190">SUM(C191)</f>
        <v>0</v>
      </c>
      <c r="D190" s="233">
        <f t="shared" si="14"/>
        <v>0</v>
      </c>
      <c r="E190" s="233">
        <f t="shared" si="14"/>
        <v>0</v>
      </c>
      <c r="F190" s="233">
        <f t="shared" si="14"/>
        <v>0</v>
      </c>
      <c r="G190" s="233">
        <f t="shared" si="14"/>
        <v>0</v>
      </c>
      <c r="H190" s="233"/>
      <c r="I190" s="233">
        <f t="shared" si="14"/>
        <v>0</v>
      </c>
      <c r="J190" s="233">
        <f t="shared" si="14"/>
        <v>0</v>
      </c>
      <c r="K190" s="233">
        <f t="shared" si="14"/>
        <v>0</v>
      </c>
      <c r="L190" s="233">
        <f t="shared" si="14"/>
        <v>0</v>
      </c>
      <c r="M190" s="235"/>
      <c r="N190" s="236"/>
    </row>
    <row r="191" spans="1:14" s="239" customFormat="1" ht="12.75">
      <c r="A191" s="224">
        <v>343</v>
      </c>
      <c r="B191" s="225" t="s">
        <v>118</v>
      </c>
      <c r="C191" s="226">
        <f>SUM(D191+E191+F191+G191+I191+J191+K191+L191)</f>
        <v>0</v>
      </c>
      <c r="D191" s="227"/>
      <c r="E191" s="227"/>
      <c r="F191" s="227"/>
      <c r="G191" s="225"/>
      <c r="H191" s="225"/>
      <c r="I191" s="228"/>
      <c r="J191" s="225"/>
      <c r="K191" s="225"/>
      <c r="L191" s="228"/>
      <c r="M191" s="229"/>
      <c r="N191" s="230"/>
    </row>
    <row r="192" spans="1:14" s="239" customFormat="1" ht="22.5">
      <c r="A192" s="231">
        <v>42</v>
      </c>
      <c r="B192" s="232" t="s">
        <v>27</v>
      </c>
      <c r="C192" s="233">
        <f>SUM(C193+C194)</f>
        <v>0</v>
      </c>
      <c r="D192" s="233">
        <f aca="true" t="shared" si="15" ref="D192:L192">SUM(D193)</f>
        <v>0</v>
      </c>
      <c r="E192" s="233">
        <f t="shared" si="15"/>
        <v>0</v>
      </c>
      <c r="F192" s="233">
        <f t="shared" si="15"/>
        <v>0</v>
      </c>
      <c r="G192" s="233">
        <f t="shared" si="15"/>
        <v>0</v>
      </c>
      <c r="H192" s="233"/>
      <c r="I192" s="233">
        <f t="shared" si="15"/>
        <v>0</v>
      </c>
      <c r="J192" s="233">
        <f t="shared" si="15"/>
        <v>0</v>
      </c>
      <c r="K192" s="233">
        <f t="shared" si="15"/>
        <v>0</v>
      </c>
      <c r="L192" s="233">
        <f t="shared" si="15"/>
        <v>0</v>
      </c>
      <c r="M192" s="235"/>
      <c r="N192" s="236"/>
    </row>
    <row r="193" spans="1:14" s="239" customFormat="1" ht="12.75">
      <c r="A193" s="224">
        <v>422</v>
      </c>
      <c r="B193" s="225" t="s">
        <v>119</v>
      </c>
      <c r="C193" s="226">
        <f>SUM(D193+E193+F193+G193+I193+J193+K193+L193)</f>
        <v>0</v>
      </c>
      <c r="D193" s="227"/>
      <c r="E193" s="227"/>
      <c r="F193" s="227"/>
      <c r="G193" s="225"/>
      <c r="H193" s="225"/>
      <c r="I193" s="228"/>
      <c r="J193" s="225"/>
      <c r="K193" s="225"/>
      <c r="L193" s="228"/>
      <c r="M193" s="229"/>
      <c r="N193" s="230"/>
    </row>
    <row r="194" spans="1:14" s="239" customFormat="1" ht="12.75">
      <c r="A194" s="224"/>
      <c r="B194" s="225"/>
      <c r="C194" s="226">
        <f>SUM(D194+E194+F194+G194+I194+J194+K194+L194)</f>
        <v>0</v>
      </c>
      <c r="D194" s="227"/>
      <c r="E194" s="227"/>
      <c r="F194" s="227"/>
      <c r="G194" s="225"/>
      <c r="H194" s="225"/>
      <c r="I194" s="228"/>
      <c r="J194" s="225"/>
      <c r="K194" s="225"/>
      <c r="L194" s="228"/>
      <c r="M194" s="229"/>
      <c r="N194" s="230"/>
    </row>
    <row r="195" spans="1:14" s="239" customFormat="1" ht="13.5">
      <c r="A195" s="237"/>
      <c r="B195" s="237" t="s">
        <v>82</v>
      </c>
      <c r="C195" s="57">
        <f aca="true" t="shared" si="16" ref="C195:L195">SUM(C180+C184+C190+C192)</f>
        <v>106000</v>
      </c>
      <c r="D195" s="57">
        <f t="shared" si="16"/>
        <v>106000</v>
      </c>
      <c r="E195" s="57">
        <f t="shared" si="16"/>
        <v>0</v>
      </c>
      <c r="F195" s="57">
        <f t="shared" si="16"/>
        <v>0</v>
      </c>
      <c r="G195" s="57">
        <f t="shared" si="16"/>
        <v>0</v>
      </c>
      <c r="H195" s="57"/>
      <c r="I195" s="57">
        <f t="shared" si="16"/>
        <v>0</v>
      </c>
      <c r="J195" s="57">
        <f t="shared" si="16"/>
        <v>0</v>
      </c>
      <c r="K195" s="57">
        <f t="shared" si="16"/>
        <v>0</v>
      </c>
      <c r="L195" s="57">
        <f t="shared" si="16"/>
        <v>0</v>
      </c>
      <c r="M195" s="57">
        <v>150000</v>
      </c>
      <c r="N195" s="57">
        <v>150000</v>
      </c>
    </row>
    <row r="196" spans="1:14" s="290" customFormat="1" ht="13.5">
      <c r="A196" s="286"/>
      <c r="B196" s="286"/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87"/>
    </row>
    <row r="197" spans="1:14" s="239" customFormat="1" ht="15">
      <c r="A197" s="210" t="s">
        <v>153</v>
      </c>
      <c r="B197" s="211"/>
      <c r="C197" s="211"/>
      <c r="D197" s="212" t="s">
        <v>167</v>
      </c>
      <c r="E197" s="212"/>
      <c r="F197" s="213"/>
      <c r="G197" s="211"/>
      <c r="H197" s="211"/>
      <c r="I197" s="214"/>
      <c r="J197" s="211"/>
      <c r="K197" s="211"/>
      <c r="L197" s="214"/>
      <c r="M197" s="211"/>
      <c r="N197" s="211"/>
    </row>
    <row r="198" spans="1:14" s="239" customFormat="1" ht="72">
      <c r="A198" s="199" t="s">
        <v>30</v>
      </c>
      <c r="B198" s="200" t="s">
        <v>10</v>
      </c>
      <c r="C198" s="200" t="s">
        <v>159</v>
      </c>
      <c r="D198" s="200" t="s">
        <v>75</v>
      </c>
      <c r="E198" s="200" t="s">
        <v>31</v>
      </c>
      <c r="F198" s="200" t="s">
        <v>4</v>
      </c>
      <c r="G198" s="215" t="s">
        <v>5</v>
      </c>
      <c r="H198" s="215"/>
      <c r="I198" s="216" t="s">
        <v>6</v>
      </c>
      <c r="J198" s="215" t="s">
        <v>9</v>
      </c>
      <c r="K198" s="217" t="s">
        <v>32</v>
      </c>
      <c r="L198" s="218" t="s">
        <v>7</v>
      </c>
      <c r="M198" s="200" t="s">
        <v>134</v>
      </c>
      <c r="N198" s="200" t="s">
        <v>161</v>
      </c>
    </row>
    <row r="199" spans="1:14" s="239" customFormat="1" ht="12.75">
      <c r="A199" s="201" t="s">
        <v>33</v>
      </c>
      <c r="B199" s="202" t="s">
        <v>34</v>
      </c>
      <c r="C199" s="202" t="s">
        <v>35</v>
      </c>
      <c r="D199" s="202" t="s">
        <v>36</v>
      </c>
      <c r="E199" s="202" t="s">
        <v>73</v>
      </c>
      <c r="F199" s="202" t="s">
        <v>76</v>
      </c>
      <c r="G199" s="202" t="s">
        <v>37</v>
      </c>
      <c r="H199" s="202"/>
      <c r="I199" s="203" t="s">
        <v>38</v>
      </c>
      <c r="J199" s="202" t="s">
        <v>39</v>
      </c>
      <c r="K199" s="202" t="s">
        <v>40</v>
      </c>
      <c r="L199" s="203" t="s">
        <v>41</v>
      </c>
      <c r="M199" s="202" t="s">
        <v>42</v>
      </c>
      <c r="N199" s="204" t="s">
        <v>77</v>
      </c>
    </row>
    <row r="200" spans="1:14" s="239" customFormat="1" ht="12.75">
      <c r="A200" s="219">
        <v>31</v>
      </c>
      <c r="B200" s="220" t="s">
        <v>21</v>
      </c>
      <c r="C200" s="221">
        <f aca="true" t="shared" si="17" ref="C200:L200">SUM(C201+C202+C203)</f>
        <v>145000</v>
      </c>
      <c r="D200" s="221">
        <f t="shared" si="17"/>
        <v>145000</v>
      </c>
      <c r="E200" s="221">
        <f t="shared" si="17"/>
        <v>0</v>
      </c>
      <c r="F200" s="221">
        <f t="shared" si="17"/>
        <v>0</v>
      </c>
      <c r="G200" s="221">
        <f t="shared" si="17"/>
        <v>0</v>
      </c>
      <c r="H200" s="221"/>
      <c r="I200" s="222">
        <f t="shared" si="17"/>
        <v>0</v>
      </c>
      <c r="J200" s="221">
        <f t="shared" si="17"/>
        <v>0</v>
      </c>
      <c r="K200" s="221">
        <f t="shared" si="17"/>
        <v>0</v>
      </c>
      <c r="L200" s="221">
        <f t="shared" si="17"/>
        <v>0</v>
      </c>
      <c r="M200" s="223">
        <v>200000</v>
      </c>
      <c r="N200" s="223">
        <v>200000</v>
      </c>
    </row>
    <row r="201" spans="1:14" s="239" customFormat="1" ht="12.75">
      <c r="A201" s="224">
        <v>311</v>
      </c>
      <c r="B201" s="225" t="s">
        <v>72</v>
      </c>
      <c r="C201" s="226">
        <f>SUM(D201+E201+F201+G201+I201+J201+K201+L201)</f>
        <v>115000</v>
      </c>
      <c r="D201" s="227">
        <v>115000</v>
      </c>
      <c r="E201" s="227"/>
      <c r="F201" s="227"/>
      <c r="G201" s="225"/>
      <c r="H201" s="225"/>
      <c r="I201" s="228"/>
      <c r="J201" s="225"/>
      <c r="K201" s="225"/>
      <c r="L201" s="228"/>
      <c r="M201" s="229"/>
      <c r="N201" s="230"/>
    </row>
    <row r="202" spans="1:14" s="239" customFormat="1" ht="12.75">
      <c r="A202" s="224">
        <v>312</v>
      </c>
      <c r="B202" s="225" t="s">
        <v>11</v>
      </c>
      <c r="C202" s="226">
        <f>SUM(D202+E202+F202+G202+I202+J202+K202+L202)</f>
        <v>10000</v>
      </c>
      <c r="D202" s="227">
        <v>10000</v>
      </c>
      <c r="E202" s="227"/>
      <c r="F202" s="227"/>
      <c r="G202" s="225"/>
      <c r="H202" s="225"/>
      <c r="I202" s="228"/>
      <c r="J202" s="225"/>
      <c r="K202" s="225"/>
      <c r="L202" s="228"/>
      <c r="M202" s="229"/>
      <c r="N202" s="230"/>
    </row>
    <row r="203" spans="1:14" s="239" customFormat="1" ht="12.75">
      <c r="A203" s="224">
        <v>313</v>
      </c>
      <c r="B203" s="225" t="s">
        <v>116</v>
      </c>
      <c r="C203" s="226">
        <f>SUM(D203+E203+F203+G203+I203+J203+K203+L203)</f>
        <v>20000</v>
      </c>
      <c r="D203" s="227">
        <v>20000</v>
      </c>
      <c r="E203" s="227"/>
      <c r="F203" s="227"/>
      <c r="G203" s="225"/>
      <c r="H203" s="225"/>
      <c r="I203" s="228"/>
      <c r="J203" s="225"/>
      <c r="K203" s="225"/>
      <c r="L203" s="228"/>
      <c r="M203" s="229"/>
      <c r="N203" s="230"/>
    </row>
    <row r="204" spans="1:14" s="239" customFormat="1" ht="12.75">
      <c r="A204" s="231">
        <v>32</v>
      </c>
      <c r="B204" s="232" t="s">
        <v>12</v>
      </c>
      <c r="C204" s="233">
        <f aca="true" t="shared" si="18" ref="C204:L204">SUM(C205+C206+C207+C208+C209)</f>
        <v>0</v>
      </c>
      <c r="D204" s="233">
        <f t="shared" si="18"/>
        <v>0</v>
      </c>
      <c r="E204" s="233">
        <f t="shared" si="18"/>
        <v>0</v>
      </c>
      <c r="F204" s="233">
        <f t="shared" si="18"/>
        <v>0</v>
      </c>
      <c r="G204" s="233">
        <f t="shared" si="18"/>
        <v>0</v>
      </c>
      <c r="H204" s="233"/>
      <c r="I204" s="234">
        <f t="shared" si="18"/>
        <v>0</v>
      </c>
      <c r="J204" s="233">
        <f t="shared" si="18"/>
        <v>0</v>
      </c>
      <c r="K204" s="233">
        <f t="shared" si="18"/>
        <v>0</v>
      </c>
      <c r="L204" s="233">
        <f t="shared" si="18"/>
        <v>0</v>
      </c>
      <c r="M204" s="235"/>
      <c r="N204" s="236"/>
    </row>
    <row r="205" spans="1:14" s="239" customFormat="1" ht="12.75">
      <c r="A205" s="224">
        <v>321</v>
      </c>
      <c r="B205" s="225" t="s">
        <v>23</v>
      </c>
      <c r="C205" s="226">
        <f>SUM(D205+E205+F205+G205+I205+J205+K205+L205)</f>
        <v>0</v>
      </c>
      <c r="D205" s="227"/>
      <c r="E205" s="227"/>
      <c r="F205" s="227"/>
      <c r="G205" s="225"/>
      <c r="H205" s="225"/>
      <c r="I205" s="228"/>
      <c r="J205" s="225"/>
      <c r="K205" s="225"/>
      <c r="L205" s="228"/>
      <c r="M205" s="229"/>
      <c r="N205" s="230"/>
    </row>
    <row r="206" spans="1:14" s="239" customFormat="1" ht="12.75">
      <c r="A206" s="224">
        <v>322</v>
      </c>
      <c r="B206" s="225" t="s">
        <v>24</v>
      </c>
      <c r="C206" s="226">
        <f>SUM(D206+E206+F206+G206+I206+J206+K206+L206)</f>
        <v>0</v>
      </c>
      <c r="D206" s="227"/>
      <c r="E206" s="227"/>
      <c r="F206" s="227"/>
      <c r="G206" s="225"/>
      <c r="H206" s="225"/>
      <c r="I206" s="228"/>
      <c r="J206" s="225"/>
      <c r="K206" s="225"/>
      <c r="L206" s="228"/>
      <c r="M206" s="229"/>
      <c r="N206" s="230"/>
    </row>
    <row r="207" spans="1:14" s="239" customFormat="1" ht="12.75">
      <c r="A207" s="224">
        <v>323</v>
      </c>
      <c r="B207" s="225" t="s">
        <v>25</v>
      </c>
      <c r="C207" s="226">
        <f>SUM(D207+E207+F207+G207+I207+J207+K207+L207)</f>
        <v>0</v>
      </c>
      <c r="D207" s="227"/>
      <c r="E207" s="227"/>
      <c r="F207" s="227"/>
      <c r="G207" s="225"/>
      <c r="H207" s="225"/>
      <c r="I207" s="228"/>
      <c r="J207" s="225"/>
      <c r="K207" s="225"/>
      <c r="L207" s="228"/>
      <c r="M207" s="229"/>
      <c r="N207" s="230"/>
    </row>
    <row r="208" spans="1:14" s="290" customFormat="1" ht="22.5">
      <c r="A208" s="224">
        <v>324</v>
      </c>
      <c r="B208" s="225" t="s">
        <v>117</v>
      </c>
      <c r="C208" s="226">
        <f>SUM(D208+E208+F208+G208+I208+J208+K208+L208)</f>
        <v>0</v>
      </c>
      <c r="D208" s="227"/>
      <c r="E208" s="227"/>
      <c r="F208" s="227"/>
      <c r="G208" s="225"/>
      <c r="H208" s="225"/>
      <c r="I208" s="228"/>
      <c r="J208" s="225"/>
      <c r="K208" s="225"/>
      <c r="L208" s="228"/>
      <c r="M208" s="229"/>
      <c r="N208" s="230"/>
    </row>
    <row r="209" spans="1:14" s="239" customFormat="1" ht="22.5">
      <c r="A209" s="224">
        <v>329</v>
      </c>
      <c r="B209" s="225" t="s">
        <v>26</v>
      </c>
      <c r="C209" s="226">
        <f>SUM(D209+E209+F209+G209+I209+J209+K209+L209)</f>
        <v>0</v>
      </c>
      <c r="D209" s="227"/>
      <c r="E209" s="227"/>
      <c r="F209" s="227"/>
      <c r="G209" s="225"/>
      <c r="H209" s="225"/>
      <c r="I209" s="228"/>
      <c r="J209" s="225"/>
      <c r="K209" s="225"/>
      <c r="L209" s="228"/>
      <c r="M209" s="229"/>
      <c r="N209" s="230"/>
    </row>
    <row r="210" spans="1:14" s="239" customFormat="1" ht="12.75">
      <c r="A210" s="231">
        <v>34</v>
      </c>
      <c r="B210" s="232" t="s">
        <v>18</v>
      </c>
      <c r="C210" s="233">
        <f aca="true" t="shared" si="19" ref="C210:L210">SUM(C211)</f>
        <v>0</v>
      </c>
      <c r="D210" s="233">
        <f t="shared" si="19"/>
        <v>0</v>
      </c>
      <c r="E210" s="233">
        <f t="shared" si="19"/>
        <v>0</v>
      </c>
      <c r="F210" s="233">
        <f t="shared" si="19"/>
        <v>0</v>
      </c>
      <c r="G210" s="233">
        <f t="shared" si="19"/>
        <v>0</v>
      </c>
      <c r="H210" s="233"/>
      <c r="I210" s="233">
        <f t="shared" si="19"/>
        <v>0</v>
      </c>
      <c r="J210" s="233">
        <f t="shared" si="19"/>
        <v>0</v>
      </c>
      <c r="K210" s="233">
        <f t="shared" si="19"/>
        <v>0</v>
      </c>
      <c r="L210" s="233">
        <f t="shared" si="19"/>
        <v>0</v>
      </c>
      <c r="M210" s="235"/>
      <c r="N210" s="236"/>
    </row>
    <row r="211" spans="1:14" s="239" customFormat="1" ht="12.75" hidden="1">
      <c r="A211" s="224">
        <v>343</v>
      </c>
      <c r="B211" s="225" t="s">
        <v>118</v>
      </c>
      <c r="C211" s="226">
        <f>SUM(D211+E211+F211+G211+I211+J211+K211+L211)</f>
        <v>0</v>
      </c>
      <c r="D211" s="227"/>
      <c r="E211" s="227"/>
      <c r="F211" s="227"/>
      <c r="G211" s="225"/>
      <c r="H211" s="225"/>
      <c r="I211" s="228"/>
      <c r="J211" s="225"/>
      <c r="K211" s="225"/>
      <c r="L211" s="228"/>
      <c r="M211" s="229"/>
      <c r="N211" s="230"/>
    </row>
    <row r="212" spans="1:14" s="239" customFormat="1" ht="22.5" hidden="1">
      <c r="A212" s="231">
        <v>42</v>
      </c>
      <c r="B212" s="232" t="s">
        <v>27</v>
      </c>
      <c r="C212" s="233">
        <f>SUM(C213+C214)</f>
        <v>0</v>
      </c>
      <c r="D212" s="233">
        <f aca="true" t="shared" si="20" ref="D212:L212">SUM(D213)</f>
        <v>0</v>
      </c>
      <c r="E212" s="233">
        <f t="shared" si="20"/>
        <v>0</v>
      </c>
      <c r="F212" s="233">
        <f t="shared" si="20"/>
        <v>0</v>
      </c>
      <c r="G212" s="233">
        <f t="shared" si="20"/>
        <v>0</v>
      </c>
      <c r="H212" s="233"/>
      <c r="I212" s="233">
        <f t="shared" si="20"/>
        <v>0</v>
      </c>
      <c r="J212" s="233">
        <f t="shared" si="20"/>
        <v>0</v>
      </c>
      <c r="K212" s="233">
        <f t="shared" si="20"/>
        <v>0</v>
      </c>
      <c r="L212" s="233">
        <f t="shared" si="20"/>
        <v>0</v>
      </c>
      <c r="M212" s="235"/>
      <c r="N212" s="236"/>
    </row>
    <row r="213" spans="1:14" s="239" customFormat="1" ht="12.75" hidden="1">
      <c r="A213" s="224">
        <v>422</v>
      </c>
      <c r="B213" s="225" t="s">
        <v>119</v>
      </c>
      <c r="C213" s="226">
        <f>SUM(D213+E213+F213+G213+I213+J213+K213+L213)</f>
        <v>0</v>
      </c>
      <c r="D213" s="227"/>
      <c r="E213" s="227"/>
      <c r="F213" s="227"/>
      <c r="G213" s="225"/>
      <c r="H213" s="225"/>
      <c r="I213" s="228"/>
      <c r="J213" s="225"/>
      <c r="K213" s="225"/>
      <c r="L213" s="228"/>
      <c r="M213" s="229"/>
      <c r="N213" s="230"/>
    </row>
    <row r="214" spans="1:14" s="239" customFormat="1" ht="12.75" hidden="1">
      <c r="A214" s="224"/>
      <c r="B214" s="225"/>
      <c r="C214" s="226">
        <f>SUM(D214+E214+F214+G214+I214+J214+K214+L214)</f>
        <v>0</v>
      </c>
      <c r="D214" s="227"/>
      <c r="E214" s="227"/>
      <c r="F214" s="227"/>
      <c r="G214" s="225"/>
      <c r="H214" s="225"/>
      <c r="I214" s="228"/>
      <c r="J214" s="225"/>
      <c r="K214" s="225"/>
      <c r="L214" s="228"/>
      <c r="M214" s="229"/>
      <c r="N214" s="230"/>
    </row>
    <row r="215" spans="1:14" s="239" customFormat="1" ht="13.5">
      <c r="A215" s="237"/>
      <c r="B215" s="237" t="s">
        <v>82</v>
      </c>
      <c r="C215" s="57">
        <f aca="true" t="shared" si="21" ref="C215:L215">SUM(C200+C204+C210+C212)</f>
        <v>145000</v>
      </c>
      <c r="D215" s="57">
        <f t="shared" si="21"/>
        <v>145000</v>
      </c>
      <c r="E215" s="57">
        <f t="shared" si="21"/>
        <v>0</v>
      </c>
      <c r="F215" s="57">
        <f t="shared" si="21"/>
        <v>0</v>
      </c>
      <c r="G215" s="57">
        <f t="shared" si="21"/>
        <v>0</v>
      </c>
      <c r="H215" s="57"/>
      <c r="I215" s="57">
        <f t="shared" si="21"/>
        <v>0</v>
      </c>
      <c r="J215" s="57">
        <f t="shared" si="21"/>
        <v>0</v>
      </c>
      <c r="K215" s="57">
        <f t="shared" si="21"/>
        <v>0</v>
      </c>
      <c r="L215" s="57">
        <f t="shared" si="21"/>
        <v>0</v>
      </c>
      <c r="M215" s="57">
        <v>200000</v>
      </c>
      <c r="N215" s="57">
        <v>200000</v>
      </c>
    </row>
    <row r="216" spans="1:14" s="239" customFormat="1" ht="13.5">
      <c r="A216" s="315"/>
      <c r="B216" s="286"/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87"/>
    </row>
    <row r="217" spans="1:14" s="239" customFormat="1" ht="13.5">
      <c r="A217" s="315"/>
      <c r="B217" s="286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87"/>
    </row>
    <row r="218" spans="1:14" s="239" customFormat="1" ht="12.75">
      <c r="A218" s="288"/>
      <c r="B218" s="288"/>
      <c r="C218" s="289"/>
      <c r="D218" s="289"/>
      <c r="E218" s="289"/>
      <c r="F218" s="289"/>
      <c r="G218" s="289"/>
      <c r="H218" s="289"/>
      <c r="I218" s="289"/>
      <c r="J218" s="289"/>
      <c r="K218" s="289"/>
      <c r="L218" s="289"/>
      <c r="M218" s="289"/>
      <c r="N218" s="289"/>
    </row>
    <row r="219" spans="1:14" s="239" customFormat="1" ht="14.25">
      <c r="A219" s="198" t="s">
        <v>154</v>
      </c>
      <c r="B219" s="205"/>
      <c r="C219" s="205"/>
      <c r="D219" s="27" t="s">
        <v>155</v>
      </c>
      <c r="E219" s="206"/>
      <c r="F219" s="205"/>
      <c r="G219" s="205"/>
      <c r="H219" s="205"/>
      <c r="I219" s="207"/>
      <c r="J219" s="205"/>
      <c r="K219" s="205"/>
      <c r="L219" s="207"/>
      <c r="M219" s="205"/>
      <c r="N219" s="205"/>
    </row>
    <row r="220" spans="1:14" s="239" customFormat="1" ht="72">
      <c r="A220" s="199" t="s">
        <v>30</v>
      </c>
      <c r="B220" s="200" t="s">
        <v>10</v>
      </c>
      <c r="C220" s="200" t="s">
        <v>159</v>
      </c>
      <c r="D220" s="200" t="s">
        <v>75</v>
      </c>
      <c r="E220" s="200" t="s">
        <v>31</v>
      </c>
      <c r="F220" s="200" t="s">
        <v>4</v>
      </c>
      <c r="G220" s="215" t="s">
        <v>5</v>
      </c>
      <c r="H220" s="215"/>
      <c r="I220" s="216" t="s">
        <v>6</v>
      </c>
      <c r="J220" s="215" t="s">
        <v>9</v>
      </c>
      <c r="K220" s="217" t="s">
        <v>32</v>
      </c>
      <c r="L220" s="218" t="s">
        <v>7</v>
      </c>
      <c r="M220" s="200" t="s">
        <v>134</v>
      </c>
      <c r="N220" s="200" t="s">
        <v>161</v>
      </c>
    </row>
    <row r="221" spans="1:14" s="239" customFormat="1" ht="12.75">
      <c r="A221" s="201" t="s">
        <v>33</v>
      </c>
      <c r="B221" s="202" t="s">
        <v>34</v>
      </c>
      <c r="C221" s="202" t="s">
        <v>35</v>
      </c>
      <c r="D221" s="202" t="s">
        <v>36</v>
      </c>
      <c r="E221" s="202" t="s">
        <v>73</v>
      </c>
      <c r="F221" s="202" t="s">
        <v>76</v>
      </c>
      <c r="G221" s="202" t="s">
        <v>37</v>
      </c>
      <c r="H221" s="202"/>
      <c r="I221" s="202" t="s">
        <v>38</v>
      </c>
      <c r="J221" s="202" t="s">
        <v>39</v>
      </c>
      <c r="K221" s="202" t="s">
        <v>40</v>
      </c>
      <c r="L221" s="202" t="s">
        <v>41</v>
      </c>
      <c r="M221" s="202" t="s">
        <v>42</v>
      </c>
      <c r="N221" s="202" t="s">
        <v>77</v>
      </c>
    </row>
    <row r="222" spans="1:14" s="239" customFormat="1" ht="12.75">
      <c r="A222" s="231">
        <v>32</v>
      </c>
      <c r="B222" s="232" t="s">
        <v>12</v>
      </c>
      <c r="C222" s="233"/>
      <c r="D222" s="233">
        <f>SUM(D223+D230)</f>
        <v>0</v>
      </c>
      <c r="E222" s="233"/>
      <c r="F222" s="233">
        <f>SUM(F223+F230)</f>
        <v>0</v>
      </c>
      <c r="G222" s="233">
        <f>SUM(G223+G230)</f>
        <v>0</v>
      </c>
      <c r="H222" s="233"/>
      <c r="I222" s="233">
        <f>SUM(I223+I230)</f>
        <v>0</v>
      </c>
      <c r="J222" s="233">
        <f>SUM(J223+J230)</f>
        <v>0</v>
      </c>
      <c r="K222" s="233">
        <f>SUM(K223+K230)</f>
        <v>0</v>
      </c>
      <c r="L222" s="233">
        <f>SUM(L223+L230)</f>
        <v>0</v>
      </c>
      <c r="M222" s="235"/>
      <c r="N222" s="236"/>
    </row>
    <row r="223" spans="1:14" s="290" customFormat="1" ht="12.75">
      <c r="A223" s="224">
        <v>322</v>
      </c>
      <c r="B223" s="225" t="s">
        <v>24</v>
      </c>
      <c r="C223" s="226"/>
      <c r="D223" s="227"/>
      <c r="E223" s="227"/>
      <c r="F223" s="227"/>
      <c r="G223" s="225"/>
      <c r="H223" s="225"/>
      <c r="I223" s="228"/>
      <c r="J223" s="225"/>
      <c r="K223" s="225"/>
      <c r="L223" s="228"/>
      <c r="M223" s="229"/>
      <c r="N223" s="230"/>
    </row>
    <row r="224" spans="1:14" s="290" customFormat="1" ht="12.75">
      <c r="A224" s="247">
        <v>323</v>
      </c>
      <c r="B224" s="248" t="s">
        <v>25</v>
      </c>
      <c r="C224" s="226"/>
      <c r="D224" s="227"/>
      <c r="E224" s="227"/>
      <c r="F224" s="227"/>
      <c r="G224" s="225"/>
      <c r="H224" s="225"/>
      <c r="I224" s="228"/>
      <c r="J224" s="225"/>
      <c r="K224" s="225"/>
      <c r="L224" s="228"/>
      <c r="M224" s="229"/>
      <c r="N224" s="230"/>
    </row>
    <row r="225" spans="1:14" s="290" customFormat="1" ht="22.5">
      <c r="A225" s="219">
        <v>37</v>
      </c>
      <c r="B225" s="220" t="s">
        <v>156</v>
      </c>
      <c r="C225" s="219"/>
      <c r="D225" s="220">
        <f>SUM(D226)</f>
        <v>0</v>
      </c>
      <c r="E225" s="220">
        <f aca="true" t="shared" si="22" ref="E225:L225">SUM(E226)</f>
        <v>0</v>
      </c>
      <c r="F225" s="220">
        <f t="shared" si="22"/>
        <v>0</v>
      </c>
      <c r="G225" s="220">
        <f t="shared" si="22"/>
        <v>0</v>
      </c>
      <c r="H225" s="220"/>
      <c r="I225" s="220">
        <f t="shared" si="22"/>
        <v>0</v>
      </c>
      <c r="J225" s="220">
        <f t="shared" si="22"/>
        <v>0</v>
      </c>
      <c r="K225" s="220">
        <f t="shared" si="22"/>
        <v>0</v>
      </c>
      <c r="L225" s="220">
        <f t="shared" si="22"/>
        <v>0</v>
      </c>
      <c r="M225" s="232"/>
      <c r="N225" s="231"/>
    </row>
    <row r="226" spans="1:14" s="290" customFormat="1" ht="22.5">
      <c r="A226" s="247">
        <v>37219</v>
      </c>
      <c r="B226" s="248" t="s">
        <v>157</v>
      </c>
      <c r="C226" s="226"/>
      <c r="D226" s="259"/>
      <c r="E226" s="227"/>
      <c r="F226" s="227"/>
      <c r="G226" s="225"/>
      <c r="H226" s="225"/>
      <c r="I226" s="228"/>
      <c r="J226" s="225"/>
      <c r="K226" s="225"/>
      <c r="L226" s="228"/>
      <c r="M226" s="229"/>
      <c r="N226" s="229"/>
    </row>
    <row r="227" spans="1:14" s="290" customFormat="1" ht="22.5">
      <c r="A227" s="219">
        <v>42</v>
      </c>
      <c r="B227" s="220" t="s">
        <v>27</v>
      </c>
      <c r="C227" s="219">
        <v>275000</v>
      </c>
      <c r="D227" s="232">
        <f>SUM(D229)</f>
        <v>0</v>
      </c>
      <c r="E227" s="232">
        <v>275000</v>
      </c>
      <c r="F227" s="232">
        <f>SUM(F229)</f>
        <v>0</v>
      </c>
      <c r="G227" s="232">
        <f>SUM(G229)</f>
        <v>0</v>
      </c>
      <c r="H227" s="232"/>
      <c r="I227" s="232">
        <f>SUM(I229)</f>
        <v>0</v>
      </c>
      <c r="J227" s="232">
        <f>SUM(J229)</f>
        <v>0</v>
      </c>
      <c r="K227" s="232">
        <f>SUM(K229)</f>
        <v>0</v>
      </c>
      <c r="L227" s="232">
        <f>SUM(L229)</f>
        <v>0</v>
      </c>
      <c r="M227" s="235">
        <v>275000</v>
      </c>
      <c r="N227" s="356">
        <v>275000</v>
      </c>
    </row>
    <row r="228" spans="1:14" s="290" customFormat="1" ht="22.5">
      <c r="A228" s="219">
        <v>424</v>
      </c>
      <c r="B228" s="220" t="s">
        <v>202</v>
      </c>
      <c r="C228" s="231">
        <v>275000</v>
      </c>
      <c r="D228" s="232"/>
      <c r="E228" s="232">
        <v>275000</v>
      </c>
      <c r="F228" s="232"/>
      <c r="G228" s="232"/>
      <c r="H228" s="232"/>
      <c r="I228" s="232"/>
      <c r="J228" s="232"/>
      <c r="K228" s="232"/>
      <c r="L228" s="232"/>
      <c r="M228" s="232"/>
      <c r="N228" s="231"/>
    </row>
    <row r="229" spans="1:14" s="290" customFormat="1" ht="12.75">
      <c r="A229" s="247">
        <v>42411</v>
      </c>
      <c r="B229" s="248" t="s">
        <v>158</v>
      </c>
      <c r="C229" s="226">
        <v>275000</v>
      </c>
      <c r="D229" s="227"/>
      <c r="E229" s="227">
        <v>275000</v>
      </c>
      <c r="F229" s="227"/>
      <c r="G229" s="225"/>
      <c r="H229" s="225"/>
      <c r="I229" s="228"/>
      <c r="J229" s="225"/>
      <c r="K229" s="225"/>
      <c r="L229" s="228"/>
      <c r="M229" s="229"/>
      <c r="N229" s="229"/>
    </row>
    <row r="230" spans="1:14" s="290" customFormat="1" ht="12.75">
      <c r="A230" s="249"/>
      <c r="B230" s="249" t="s">
        <v>82</v>
      </c>
      <c r="C230" s="250">
        <v>275000</v>
      </c>
      <c r="D230" s="250">
        <f aca="true" t="shared" si="23" ref="D230:N230">SUM(D223+D224+D225)</f>
        <v>0</v>
      </c>
      <c r="E230" s="250">
        <v>275000</v>
      </c>
      <c r="F230" s="250">
        <f t="shared" si="23"/>
        <v>0</v>
      </c>
      <c r="G230" s="250">
        <f t="shared" si="23"/>
        <v>0</v>
      </c>
      <c r="H230" s="250"/>
      <c r="I230" s="250">
        <f t="shared" si="23"/>
        <v>0</v>
      </c>
      <c r="J230" s="250">
        <f t="shared" si="23"/>
        <v>0</v>
      </c>
      <c r="K230" s="250">
        <f t="shared" si="23"/>
        <v>0</v>
      </c>
      <c r="L230" s="250">
        <f t="shared" si="23"/>
        <v>0</v>
      </c>
      <c r="M230" s="250">
        <f t="shared" si="23"/>
        <v>0</v>
      </c>
      <c r="N230" s="250">
        <f t="shared" si="23"/>
        <v>0</v>
      </c>
    </row>
    <row r="231" spans="1:14" s="290" customFormat="1" ht="12.75">
      <c r="A231" s="288"/>
      <c r="B231" s="288"/>
      <c r="C231" s="289"/>
      <c r="D231" s="289"/>
      <c r="E231" s="289"/>
      <c r="F231" s="289"/>
      <c r="G231" s="289"/>
      <c r="H231" s="289"/>
      <c r="I231" s="289"/>
      <c r="J231" s="289"/>
      <c r="K231" s="289"/>
      <c r="L231" s="289"/>
      <c r="M231" s="289"/>
      <c r="N231" s="289"/>
    </row>
    <row r="232" spans="1:14" s="290" customFormat="1" ht="14.25">
      <c r="A232" s="198" t="s">
        <v>163</v>
      </c>
      <c r="B232" s="205"/>
      <c r="C232" s="205"/>
      <c r="D232" s="27" t="s">
        <v>164</v>
      </c>
      <c r="E232" s="206"/>
      <c r="F232" s="205"/>
      <c r="G232" s="205"/>
      <c r="H232" s="205"/>
      <c r="I232" s="207"/>
      <c r="J232" s="205"/>
      <c r="K232" s="205"/>
      <c r="L232" s="207"/>
      <c r="M232" s="205"/>
      <c r="N232" s="205"/>
    </row>
    <row r="233" spans="1:14" s="290" customFormat="1" ht="72">
      <c r="A233" s="199" t="s">
        <v>30</v>
      </c>
      <c r="B233" s="200" t="s">
        <v>10</v>
      </c>
      <c r="C233" s="200" t="s">
        <v>159</v>
      </c>
      <c r="D233" s="200" t="s">
        <v>75</v>
      </c>
      <c r="E233" s="200" t="s">
        <v>31</v>
      </c>
      <c r="F233" s="200" t="s">
        <v>4</v>
      </c>
      <c r="G233" s="215" t="s">
        <v>5</v>
      </c>
      <c r="H233" s="215"/>
      <c r="I233" s="216" t="s">
        <v>6</v>
      </c>
      <c r="J233" s="215" t="s">
        <v>9</v>
      </c>
      <c r="K233" s="217" t="s">
        <v>32</v>
      </c>
      <c r="L233" s="218" t="s">
        <v>7</v>
      </c>
      <c r="M233" s="200" t="s">
        <v>134</v>
      </c>
      <c r="N233" s="200" t="s">
        <v>161</v>
      </c>
    </row>
    <row r="234" spans="1:14" s="290" customFormat="1" ht="12.75">
      <c r="A234" s="201" t="s">
        <v>33</v>
      </c>
      <c r="B234" s="202" t="s">
        <v>34</v>
      </c>
      <c r="C234" s="202" t="s">
        <v>35</v>
      </c>
      <c r="D234" s="202" t="s">
        <v>36</v>
      </c>
      <c r="E234" s="202" t="s">
        <v>73</v>
      </c>
      <c r="F234" s="202" t="s">
        <v>76</v>
      </c>
      <c r="G234" s="202" t="s">
        <v>37</v>
      </c>
      <c r="H234" s="202"/>
      <c r="I234" s="202" t="s">
        <v>38</v>
      </c>
      <c r="J234" s="202" t="s">
        <v>39</v>
      </c>
      <c r="K234" s="202" t="s">
        <v>40</v>
      </c>
      <c r="L234" s="202" t="s">
        <v>41</v>
      </c>
      <c r="M234" s="202" t="s">
        <v>42</v>
      </c>
      <c r="N234" s="202" t="s">
        <v>77</v>
      </c>
    </row>
    <row r="235" spans="1:14" s="290" customFormat="1" ht="12.75">
      <c r="A235" s="231">
        <v>32</v>
      </c>
      <c r="B235" s="232" t="s">
        <v>12</v>
      </c>
      <c r="C235" s="233">
        <f aca="true" t="shared" si="24" ref="C235:L235">SUM(C236+C239)</f>
        <v>1560</v>
      </c>
      <c r="D235" s="233">
        <f t="shared" si="24"/>
        <v>1560</v>
      </c>
      <c r="E235" s="233">
        <f t="shared" si="24"/>
        <v>0</v>
      </c>
      <c r="F235" s="233">
        <f t="shared" si="24"/>
        <v>0</v>
      </c>
      <c r="G235" s="233">
        <f t="shared" si="24"/>
        <v>0</v>
      </c>
      <c r="H235" s="233"/>
      <c r="I235" s="233">
        <f t="shared" si="24"/>
        <v>0</v>
      </c>
      <c r="J235" s="233">
        <f t="shared" si="24"/>
        <v>0</v>
      </c>
      <c r="K235" s="233">
        <f t="shared" si="24"/>
        <v>0</v>
      </c>
      <c r="L235" s="233">
        <f t="shared" si="24"/>
        <v>0</v>
      </c>
      <c r="M235" s="235">
        <v>1560</v>
      </c>
      <c r="N235" s="236">
        <v>1560</v>
      </c>
    </row>
    <row r="236" spans="1:14" s="290" customFormat="1" ht="12.75">
      <c r="A236" s="224"/>
      <c r="B236" s="225"/>
      <c r="C236" s="226">
        <f>SUM(D236+E236+F236+G236+I236+J236+K236+L236)</f>
        <v>0</v>
      </c>
      <c r="D236" s="227"/>
      <c r="E236" s="227"/>
      <c r="F236" s="227"/>
      <c r="G236" s="225"/>
      <c r="H236" s="225"/>
      <c r="I236" s="228"/>
      <c r="J236" s="225"/>
      <c r="K236" s="225"/>
      <c r="L236" s="228"/>
      <c r="M236" s="229"/>
      <c r="N236" s="230"/>
    </row>
    <row r="237" spans="1:14" s="290" customFormat="1" ht="12.75">
      <c r="A237" s="247">
        <v>323</v>
      </c>
      <c r="B237" s="248" t="s">
        <v>25</v>
      </c>
      <c r="C237" s="226">
        <f>SUM(D237+E237+F237+G237+I237+J237+K237+L237)</f>
        <v>1560</v>
      </c>
      <c r="D237" s="227">
        <v>1560</v>
      </c>
      <c r="E237" s="227"/>
      <c r="F237" s="227"/>
      <c r="G237" s="225"/>
      <c r="H237" s="225"/>
      <c r="I237" s="228"/>
      <c r="J237" s="225"/>
      <c r="K237" s="225"/>
      <c r="L237" s="228"/>
      <c r="M237" s="229">
        <v>1560</v>
      </c>
      <c r="N237" s="230">
        <v>1560</v>
      </c>
    </row>
    <row r="238" spans="1:14" s="290" customFormat="1" ht="12.75">
      <c r="A238" s="247"/>
      <c r="B238" s="248"/>
      <c r="C238" s="226">
        <f>SUM(D238+E238+F238+G238+I238+J238+K238+L238)</f>
        <v>0</v>
      </c>
      <c r="D238" s="227"/>
      <c r="E238" s="227"/>
      <c r="F238" s="227"/>
      <c r="G238" s="225"/>
      <c r="H238" s="225"/>
      <c r="I238" s="228"/>
      <c r="J238" s="225"/>
      <c r="K238" s="225"/>
      <c r="L238" s="228"/>
      <c r="M238" s="229"/>
      <c r="N238" s="229"/>
    </row>
    <row r="239" spans="1:14" s="290" customFormat="1" ht="12.75">
      <c r="A239" s="249"/>
      <c r="B239" s="249" t="s">
        <v>82</v>
      </c>
      <c r="C239" s="250">
        <f aca="true" t="shared" si="25" ref="C239:N239">SUM(C236+C237+C238)</f>
        <v>1560</v>
      </c>
      <c r="D239" s="250">
        <f t="shared" si="25"/>
        <v>1560</v>
      </c>
      <c r="E239" s="250">
        <f t="shared" si="25"/>
        <v>0</v>
      </c>
      <c r="F239" s="250">
        <f t="shared" si="25"/>
        <v>0</v>
      </c>
      <c r="G239" s="250">
        <f t="shared" si="25"/>
        <v>0</v>
      </c>
      <c r="H239" s="250"/>
      <c r="I239" s="250">
        <f t="shared" si="25"/>
        <v>0</v>
      </c>
      <c r="J239" s="250">
        <f t="shared" si="25"/>
        <v>0</v>
      </c>
      <c r="K239" s="250">
        <f t="shared" si="25"/>
        <v>0</v>
      </c>
      <c r="L239" s="250">
        <f t="shared" si="25"/>
        <v>0</v>
      </c>
      <c r="M239" s="250">
        <f t="shared" si="25"/>
        <v>1560</v>
      </c>
      <c r="N239" s="250">
        <f t="shared" si="25"/>
        <v>1560</v>
      </c>
    </row>
    <row r="240" spans="1:14" s="290" customFormat="1" ht="13.5" customHeight="1">
      <c r="A240" s="288"/>
      <c r="B240" s="288"/>
      <c r="C240" s="289"/>
      <c r="D240" s="289"/>
      <c r="E240" s="289"/>
      <c r="F240" s="289"/>
      <c r="G240" s="289"/>
      <c r="H240" s="289"/>
      <c r="I240" s="289"/>
      <c r="J240" s="289"/>
      <c r="K240" s="289"/>
      <c r="L240" s="289"/>
      <c r="M240" s="289"/>
      <c r="N240" s="289"/>
    </row>
    <row r="241" spans="1:14" s="290" customFormat="1" ht="13.5" customHeight="1">
      <c r="A241" s="288"/>
      <c r="B241" s="288"/>
      <c r="C241" s="289"/>
      <c r="D241" s="289"/>
      <c r="E241" s="289"/>
      <c r="F241" s="289"/>
      <c r="G241" s="289"/>
      <c r="H241" s="289"/>
      <c r="I241" s="289"/>
      <c r="J241" s="289"/>
      <c r="K241" s="289"/>
      <c r="L241" s="289"/>
      <c r="M241" s="289"/>
      <c r="N241" s="289"/>
    </row>
    <row r="242" spans="1:14" s="290" customFormat="1" ht="13.5" customHeight="1">
      <c r="A242" s="288"/>
      <c r="B242" s="288"/>
      <c r="C242" s="289"/>
      <c r="D242" s="289"/>
      <c r="E242" s="289"/>
      <c r="F242" s="289"/>
      <c r="G242" s="289"/>
      <c r="H242" s="289"/>
      <c r="I242" s="289"/>
      <c r="J242" s="289"/>
      <c r="K242" s="289"/>
      <c r="L242" s="289"/>
      <c r="M242" s="289"/>
      <c r="N242" s="289"/>
    </row>
    <row r="243" spans="1:14" s="290" customFormat="1" ht="12.75">
      <c r="A243" s="288"/>
      <c r="B243" s="288"/>
      <c r="C243" s="289"/>
      <c r="D243" s="289"/>
      <c r="E243" s="289"/>
      <c r="F243" s="289"/>
      <c r="G243" s="289"/>
      <c r="H243" s="289"/>
      <c r="I243" s="289"/>
      <c r="J243" s="289"/>
      <c r="K243" s="289"/>
      <c r="L243" s="289"/>
      <c r="M243" s="289"/>
      <c r="N243" s="289"/>
    </row>
    <row r="244" spans="1:14" s="290" customFormat="1" ht="12.75">
      <c r="A244" s="288"/>
      <c r="B244" s="288"/>
      <c r="C244" s="289"/>
      <c r="D244" s="289"/>
      <c r="E244" s="289"/>
      <c r="F244" s="289"/>
      <c r="G244" s="289"/>
      <c r="H244" s="289"/>
      <c r="I244" s="289"/>
      <c r="J244" s="289"/>
      <c r="K244" s="289"/>
      <c r="L244" s="289"/>
      <c r="M244" s="289"/>
      <c r="N244" s="289"/>
    </row>
    <row r="245" spans="1:14" s="290" customFormat="1" ht="12.75">
      <c r="A245" s="288"/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</row>
    <row r="246" spans="1:14" s="290" customFormat="1" ht="12.75">
      <c r="A246" s="288"/>
      <c r="B246" s="288"/>
      <c r="C246" s="289"/>
      <c r="D246" s="289"/>
      <c r="E246" s="289"/>
      <c r="F246" s="289"/>
      <c r="G246" s="289"/>
      <c r="H246" s="289"/>
      <c r="I246" s="289"/>
      <c r="J246" s="289"/>
      <c r="K246" s="289"/>
      <c r="L246" s="289"/>
      <c r="M246" s="289"/>
      <c r="N246" s="289"/>
    </row>
    <row r="247" spans="1:14" s="290" customFormat="1" ht="12.75">
      <c r="A247" s="288"/>
      <c r="B247" s="288"/>
      <c r="C247" s="289"/>
      <c r="D247" s="289"/>
      <c r="E247" s="289"/>
      <c r="F247" s="289"/>
      <c r="G247" s="289"/>
      <c r="H247" s="289"/>
      <c r="I247" s="289"/>
      <c r="J247" s="289"/>
      <c r="K247" s="289"/>
      <c r="L247" s="289"/>
      <c r="M247" s="289"/>
      <c r="N247" s="289"/>
    </row>
    <row r="248" spans="1:14" s="290" customFormat="1" ht="12.75">
      <c r="A248" s="288"/>
      <c r="B248" s="288"/>
      <c r="C248" s="289"/>
      <c r="D248" s="289"/>
      <c r="E248" s="289"/>
      <c r="F248" s="289"/>
      <c r="G248" s="289"/>
      <c r="H248" s="289"/>
      <c r="I248" s="289"/>
      <c r="J248" s="289"/>
      <c r="K248" s="289"/>
      <c r="L248" s="289"/>
      <c r="M248" s="289"/>
      <c r="N248" s="289"/>
    </row>
    <row r="249" spans="1:14" s="290" customFormat="1" ht="12.75">
      <c r="A249" s="288"/>
      <c r="B249" s="288"/>
      <c r="C249" s="289"/>
      <c r="D249" s="289"/>
      <c r="E249" s="289"/>
      <c r="F249" s="289"/>
      <c r="G249" s="289"/>
      <c r="H249" s="289"/>
      <c r="I249" s="289"/>
      <c r="J249" s="289"/>
      <c r="K249" s="289"/>
      <c r="L249" s="289"/>
      <c r="M249" s="289"/>
      <c r="N249" s="289"/>
    </row>
    <row r="250" spans="1:14" ht="12.75">
      <c r="A250" s="288"/>
      <c r="B250" s="288"/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89"/>
      <c r="N250" s="289"/>
    </row>
    <row r="251" spans="1:14" ht="12.75">
      <c r="A251" s="288"/>
      <c r="B251" s="288"/>
      <c r="C251" s="289"/>
      <c r="D251" s="289"/>
      <c r="E251" s="289"/>
      <c r="F251" s="289"/>
      <c r="G251" s="289"/>
      <c r="H251" s="289"/>
      <c r="I251" s="289"/>
      <c r="J251" s="289"/>
      <c r="K251" s="289"/>
      <c r="L251" s="289"/>
      <c r="M251" s="289"/>
      <c r="N251" s="289"/>
    </row>
    <row r="252" spans="1:14" ht="15">
      <c r="A252" s="210" t="s">
        <v>165</v>
      </c>
      <c r="B252" s="238"/>
      <c r="C252" s="212" t="s">
        <v>162</v>
      </c>
      <c r="D252" s="239"/>
      <c r="E252" s="245"/>
      <c r="F252" s="238"/>
      <c r="G252" s="238"/>
      <c r="H252" s="238"/>
      <c r="I252" s="246"/>
      <c r="J252" s="238"/>
      <c r="K252" s="238"/>
      <c r="L252" s="246"/>
      <c r="M252" s="238"/>
      <c r="N252" s="238"/>
    </row>
    <row r="253" spans="1:14" ht="89.25">
      <c r="A253" s="199" t="s">
        <v>30</v>
      </c>
      <c r="B253" s="200" t="s">
        <v>10</v>
      </c>
      <c r="C253" s="200" t="s">
        <v>159</v>
      </c>
      <c r="D253" s="200" t="s">
        <v>75</v>
      </c>
      <c r="E253" s="200" t="s">
        <v>31</v>
      </c>
      <c r="F253" s="200" t="s">
        <v>4</v>
      </c>
      <c r="G253" s="215" t="s">
        <v>5</v>
      </c>
      <c r="H253" s="215"/>
      <c r="I253" s="216" t="s">
        <v>6</v>
      </c>
      <c r="J253" s="215" t="s">
        <v>9</v>
      </c>
      <c r="K253" s="217" t="s">
        <v>32</v>
      </c>
      <c r="L253" s="218" t="s">
        <v>7</v>
      </c>
      <c r="M253" s="200" t="s">
        <v>134</v>
      </c>
      <c r="N253" s="200" t="s">
        <v>161</v>
      </c>
    </row>
    <row r="254" spans="1:14" ht="12.75">
      <c r="A254" s="201" t="s">
        <v>33</v>
      </c>
      <c r="B254" s="202" t="s">
        <v>34</v>
      </c>
      <c r="C254" s="202" t="s">
        <v>35</v>
      </c>
      <c r="D254" s="202" t="s">
        <v>36</v>
      </c>
      <c r="E254" s="202" t="s">
        <v>73</v>
      </c>
      <c r="F254" s="202" t="s">
        <v>76</v>
      </c>
      <c r="G254" s="202" t="s">
        <v>37</v>
      </c>
      <c r="H254" s="202"/>
      <c r="I254" s="202" t="s">
        <v>38</v>
      </c>
      <c r="J254" s="202" t="s">
        <v>39</v>
      </c>
      <c r="K254" s="202" t="s">
        <v>40</v>
      </c>
      <c r="L254" s="202" t="s">
        <v>41</v>
      </c>
      <c r="M254" s="202" t="s">
        <v>42</v>
      </c>
      <c r="N254" s="202" t="s">
        <v>77</v>
      </c>
    </row>
    <row r="255" spans="1:14" ht="22.5">
      <c r="A255" s="240">
        <v>42</v>
      </c>
      <c r="B255" s="241" t="s">
        <v>83</v>
      </c>
      <c r="C255" s="251">
        <f aca="true" t="shared" si="26" ref="C255:L255">SUM(C256)</f>
        <v>7200</v>
      </c>
      <c r="D255" s="251">
        <f t="shared" si="26"/>
        <v>7200</v>
      </c>
      <c r="E255" s="251">
        <f t="shared" si="26"/>
        <v>0</v>
      </c>
      <c r="F255" s="251">
        <f t="shared" si="26"/>
        <v>0</v>
      </c>
      <c r="G255" s="251">
        <f t="shared" si="26"/>
        <v>0</v>
      </c>
      <c r="H255" s="251"/>
      <c r="I255" s="252">
        <f t="shared" si="26"/>
        <v>0</v>
      </c>
      <c r="J255" s="251">
        <f t="shared" si="26"/>
        <v>0</v>
      </c>
      <c r="K255" s="251">
        <f t="shared" si="26"/>
        <v>0</v>
      </c>
      <c r="L255" s="251">
        <f t="shared" si="26"/>
        <v>0</v>
      </c>
      <c r="M255" s="208">
        <v>7200</v>
      </c>
      <c r="N255" s="208">
        <v>7200</v>
      </c>
    </row>
    <row r="256" spans="1:14" ht="22.5">
      <c r="A256" s="240">
        <v>424</v>
      </c>
      <c r="B256" s="241" t="s">
        <v>86</v>
      </c>
      <c r="C256" s="251">
        <f>SUM(D256+E256+F256+G256+I256+J256+K256+L256)</f>
        <v>7200</v>
      </c>
      <c r="D256" s="242">
        <v>7200</v>
      </c>
      <c r="E256" s="242"/>
      <c r="F256" s="242"/>
      <c r="G256" s="242"/>
      <c r="H256" s="242"/>
      <c r="I256" s="253"/>
      <c r="J256" s="242"/>
      <c r="K256" s="242"/>
      <c r="L256" s="243"/>
      <c r="M256" s="244">
        <v>7200</v>
      </c>
      <c r="N256" s="244">
        <v>7200</v>
      </c>
    </row>
    <row r="257" spans="1:14" ht="12.75">
      <c r="A257" s="254"/>
      <c r="B257" s="249" t="s">
        <v>82</v>
      </c>
      <c r="C257" s="255">
        <f aca="true" t="shared" si="27" ref="C257:N257">SUM(C255)</f>
        <v>7200</v>
      </c>
      <c r="D257" s="255">
        <f t="shared" si="27"/>
        <v>7200</v>
      </c>
      <c r="E257" s="255">
        <f t="shared" si="27"/>
        <v>0</v>
      </c>
      <c r="F257" s="255">
        <f t="shared" si="27"/>
        <v>0</v>
      </c>
      <c r="G257" s="255">
        <f t="shared" si="27"/>
        <v>0</v>
      </c>
      <c r="H257" s="255"/>
      <c r="I257" s="256">
        <f t="shared" si="27"/>
        <v>0</v>
      </c>
      <c r="J257" s="255">
        <f t="shared" si="27"/>
        <v>0</v>
      </c>
      <c r="K257" s="255">
        <f t="shared" si="27"/>
        <v>0</v>
      </c>
      <c r="L257" s="255">
        <f t="shared" si="27"/>
        <v>0</v>
      </c>
      <c r="M257" s="255">
        <f t="shared" si="27"/>
        <v>7200</v>
      </c>
      <c r="N257" s="255">
        <f t="shared" si="27"/>
        <v>7200</v>
      </c>
    </row>
    <row r="258" spans="1:14" ht="13.5">
      <c r="A258" s="210"/>
      <c r="B258" s="238"/>
      <c r="C258" s="238"/>
      <c r="D258" s="238"/>
      <c r="E258" s="257"/>
      <c r="F258" s="238"/>
      <c r="G258" s="238"/>
      <c r="H258" s="238"/>
      <c r="I258" s="246"/>
      <c r="J258" s="238"/>
      <c r="K258" s="238"/>
      <c r="L258" s="246"/>
      <c r="M258" s="238"/>
      <c r="N258" s="238"/>
    </row>
    <row r="259" spans="1:14" ht="12.75">
      <c r="A259" s="205"/>
      <c r="B259" s="205"/>
      <c r="C259" s="205"/>
      <c r="D259" s="205"/>
      <c r="E259" s="205"/>
      <c r="F259" s="205"/>
      <c r="G259" s="205"/>
      <c r="H259" s="205"/>
      <c r="I259" s="207"/>
      <c r="J259" s="205"/>
      <c r="K259" s="205"/>
      <c r="L259" s="207"/>
      <c r="M259" s="205"/>
      <c r="N259" s="205"/>
    </row>
    <row r="260" spans="1:14" ht="12.75">
      <c r="A260" s="205"/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</row>
    <row r="261" spans="1:14" ht="13.5">
      <c r="A261" s="209"/>
      <c r="B261" s="257" t="s">
        <v>103</v>
      </c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</row>
    <row r="262" spans="1:14" ht="12.75">
      <c r="A262" s="209"/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</row>
    <row r="263" spans="1:14" ht="12.75">
      <c r="A263" s="205"/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</row>
    <row r="264" spans="1:14" ht="12.75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169" t="s">
        <v>70</v>
      </c>
      <c r="L264" s="205"/>
      <c r="M264" s="49" t="s">
        <v>120</v>
      </c>
      <c r="N264" s="155"/>
    </row>
    <row r="265" spans="1:14" ht="12.75">
      <c r="A265" s="205"/>
      <c r="B265" s="205"/>
      <c r="C265" s="205"/>
      <c r="D265" s="205"/>
      <c r="E265" s="205"/>
      <c r="F265" s="205"/>
      <c r="G265" s="205"/>
      <c r="H265" s="205"/>
      <c r="I265" s="205"/>
      <c r="J265" s="205"/>
      <c r="K265" s="169"/>
      <c r="L265" s="205"/>
      <c r="M265" s="49"/>
      <c r="N265" s="155"/>
    </row>
    <row r="266" spans="1:14" ht="12.75">
      <c r="A266" s="205"/>
      <c r="B266" s="205"/>
      <c r="C266" s="205"/>
      <c r="D266" s="205"/>
      <c r="E266" s="205"/>
      <c r="F266" s="205"/>
      <c r="G266" s="205"/>
      <c r="H266" s="205"/>
      <c r="I266" s="205"/>
      <c r="J266" s="205"/>
      <c r="K266" s="207"/>
      <c r="L266" s="295"/>
      <c r="M266" s="316"/>
      <c r="N266" s="316"/>
    </row>
    <row r="267" spans="1:10" ht="12.75">
      <c r="A267" s="205"/>
      <c r="B267" s="205"/>
      <c r="C267" s="205"/>
      <c r="D267" s="205"/>
      <c r="E267" s="205"/>
      <c r="F267" s="205"/>
      <c r="G267" s="205"/>
      <c r="H267" s="205"/>
      <c r="I267" s="205"/>
      <c r="J267" s="205"/>
    </row>
    <row r="268" spans="1:14" ht="12.75">
      <c r="A268" s="205"/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</row>
    <row r="269" spans="1:14" ht="12.75">
      <c r="A269" s="205"/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</row>
    <row r="270" spans="1:14" ht="12.75">
      <c r="A270" s="205"/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</row>
    <row r="271" spans="1:14" ht="12.75">
      <c r="A271" s="205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</row>
    <row r="272" spans="1:14" ht="12.75">
      <c r="A272" s="205"/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</row>
    <row r="273" spans="1:14" ht="12.75">
      <c r="A273" s="205"/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</row>
    <row r="274" spans="1:14" ht="12.75">
      <c r="A274" s="205"/>
      <c r="B274" s="205"/>
      <c r="C274" s="205"/>
      <c r="D274" s="205"/>
      <c r="E274" s="205"/>
      <c r="F274" s="205"/>
      <c r="G274" s="205"/>
      <c r="H274" s="205"/>
      <c r="I274" s="207"/>
      <c r="J274" s="205"/>
      <c r="K274" s="205"/>
      <c r="L274" s="207"/>
      <c r="M274" s="205"/>
      <c r="N274" s="205"/>
    </row>
    <row r="275" spans="1:14" ht="12.75">
      <c r="A275" s="205"/>
      <c r="B275" s="205"/>
      <c r="C275" s="205"/>
      <c r="D275" s="205"/>
      <c r="E275" s="205"/>
      <c r="F275" s="205"/>
      <c r="G275" s="205"/>
      <c r="H275" s="205"/>
      <c r="I275" s="207"/>
      <c r="J275" s="205"/>
      <c r="K275" s="205"/>
      <c r="L275" s="207"/>
      <c r="M275" s="205"/>
      <c r="N275" s="205"/>
    </row>
    <row r="276" spans="1:14" ht="12.75">
      <c r="A276" s="205"/>
      <c r="B276" s="205"/>
      <c r="C276" s="205"/>
      <c r="D276" s="205"/>
      <c r="E276" s="205"/>
      <c r="F276" s="205"/>
      <c r="G276" s="205"/>
      <c r="H276" s="205"/>
      <c r="I276" s="207"/>
      <c r="J276" s="205"/>
      <c r="K276" s="205"/>
      <c r="L276" s="207"/>
      <c r="M276" s="205"/>
      <c r="N276" s="205"/>
    </row>
    <row r="277" spans="1:12" ht="12.75">
      <c r="A277" s="205"/>
      <c r="B277" s="205"/>
      <c r="C277" s="205"/>
      <c r="D277" s="205"/>
      <c r="E277" s="205"/>
      <c r="F277" s="205"/>
      <c r="G277" s="205"/>
      <c r="H277" s="205"/>
      <c r="I277" s="207"/>
      <c r="J277" s="205"/>
      <c r="K277" s="205"/>
      <c r="L277" s="207"/>
    </row>
    <row r="280" spans="9:12" ht="12.75">
      <c r="I280" s="150"/>
      <c r="J280" s="294"/>
      <c r="K280" s="294"/>
      <c r="L280" s="294"/>
    </row>
    <row r="286" spans="9:12" ht="12.75">
      <c r="I286" s="8"/>
      <c r="L286" s="8"/>
    </row>
  </sheetData>
  <sheetProtection/>
  <mergeCells count="9">
    <mergeCell ref="D143:N143"/>
    <mergeCell ref="G35:K35"/>
    <mergeCell ref="B24:C24"/>
    <mergeCell ref="M5:N5"/>
    <mergeCell ref="A1:L1"/>
    <mergeCell ref="A2:B2"/>
    <mergeCell ref="C2:G2"/>
    <mergeCell ref="D5:G5"/>
    <mergeCell ref="I5:J5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Martina</cp:lastModifiedBy>
  <cp:lastPrinted>2019-10-22T06:50:14Z</cp:lastPrinted>
  <dcterms:created xsi:type="dcterms:W3CDTF">1996-10-14T23:33:28Z</dcterms:created>
  <dcterms:modified xsi:type="dcterms:W3CDTF">2019-12-18T11:20:19Z</dcterms:modified>
  <cp:category/>
  <cp:version/>
  <cp:contentType/>
  <cp:contentStatus/>
</cp:coreProperties>
</file>